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Boot Comp\Modules\Module 1\Challange 1\"/>
    </mc:Choice>
  </mc:AlternateContent>
  <bookViews>
    <workbookView xWindow="0" yWindow="0" windowWidth="17256" windowHeight="5928"/>
  </bookViews>
  <sheets>
    <sheet name="Crowdfunding" sheetId="1" r:id="rId1"/>
    <sheet name="Count by Category &amp; Stacked piv" sheetId="3" r:id="rId2"/>
    <sheet name="Campany sub-category" sheetId="4" r:id="rId3"/>
    <sheet name="outcome-dateCreated" sheetId="7" r:id="rId4"/>
    <sheet name="additional column" sheetId="8" r:id="rId5"/>
    <sheet name="Descr_statistics" sheetId="10" r:id="rId6"/>
    <sheet name="Time delayed Graph" sheetId="14" r:id="rId7"/>
  </sheets>
  <definedNames>
    <definedName name="_xlnm._FilterDatabase" localSheetId="0" hidden="1">Crowdfunding!$A$2:$Y$1002</definedName>
  </definedNames>
  <calcPr calcId="152511"/>
  <pivotCaches>
    <pivotCache cacheId="0" r:id="rId8"/>
    <pivotCache cacheId="1" r:id="rId9"/>
    <pivotCache cacheId="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3" i="1"/>
  <c r="I8" i="10" l="1"/>
  <c r="I7" i="10"/>
  <c r="I3" i="10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3" i="1"/>
  <c r="J8" i="10" l="1"/>
  <c r="J7" i="10"/>
  <c r="J6" i="10"/>
  <c r="J5" i="10"/>
  <c r="J4" i="10"/>
  <c r="J3" i="10"/>
  <c r="I6" i="10"/>
  <c r="I5" i="10"/>
  <c r="I4" i="10"/>
  <c r="B3" i="8"/>
  <c r="B7" i="8"/>
  <c r="D13" i="8"/>
  <c r="D12" i="8"/>
  <c r="D11" i="8"/>
  <c r="D10" i="8"/>
  <c r="D9" i="8"/>
  <c r="D8" i="8"/>
  <c r="D7" i="8"/>
  <c r="D6" i="8"/>
  <c r="D5" i="8"/>
  <c r="D4" i="8"/>
  <c r="D3" i="8"/>
  <c r="C13" i="8"/>
  <c r="C12" i="8"/>
  <c r="C11" i="8"/>
  <c r="C10" i="8"/>
  <c r="C8" i="8"/>
  <c r="C7" i="8"/>
  <c r="C9" i="8"/>
  <c r="B9" i="8"/>
  <c r="C6" i="8"/>
  <c r="C5" i="8"/>
  <c r="C4" i="8"/>
  <c r="C3" i="8"/>
  <c r="B13" i="8"/>
  <c r="B12" i="8"/>
  <c r="B11" i="8"/>
  <c r="B10" i="8"/>
  <c r="B8" i="8"/>
  <c r="B4" i="8"/>
  <c r="B5" i="8"/>
  <c r="B6" i="8"/>
  <c r="D2" i="8"/>
  <c r="C2" i="8"/>
  <c r="B2" i="8"/>
  <c r="E12" i="8" l="1"/>
  <c r="F12" i="8" s="1"/>
  <c r="E4" i="8"/>
  <c r="H4" i="8" s="1"/>
  <c r="E11" i="8"/>
  <c r="F11" i="8" s="1"/>
  <c r="E5" i="8"/>
  <c r="G5" i="8" s="1"/>
  <c r="E2" i="8"/>
  <c r="G2" i="8" s="1"/>
  <c r="E13" i="8"/>
  <c r="G13" i="8" s="1"/>
  <c r="E9" i="8"/>
  <c r="H9" i="8" s="1"/>
  <c r="E8" i="8"/>
  <c r="E6" i="8"/>
  <c r="H6" i="8" s="1"/>
  <c r="E10" i="8"/>
  <c r="F10" i="8" s="1"/>
  <c r="E3" i="8"/>
  <c r="F3" i="8" s="1"/>
  <c r="E7" i="8"/>
  <c r="H7" i="8" s="1"/>
  <c r="R3" i="1"/>
  <c r="T3" i="1" s="1"/>
  <c r="R4" i="1"/>
  <c r="U4" i="1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W779" i="1" s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W988" i="1" s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U43" i="1" s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S71" i="1" s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U93" i="1" s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S135" i="1" s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T241" i="1" s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U262" i="1" s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S292" i="1" s="1"/>
  <c r="R293" i="1"/>
  <c r="R294" i="1"/>
  <c r="R295" i="1"/>
  <c r="R296" i="1"/>
  <c r="R297" i="1"/>
  <c r="S297" i="1" s="1"/>
  <c r="R298" i="1"/>
  <c r="R299" i="1"/>
  <c r="R300" i="1"/>
  <c r="R301" i="1"/>
  <c r="R302" i="1"/>
  <c r="R303" i="1"/>
  <c r="R304" i="1"/>
  <c r="R305" i="1"/>
  <c r="T305" i="1" s="1"/>
  <c r="R306" i="1"/>
  <c r="R307" i="1"/>
  <c r="R308" i="1"/>
  <c r="S308" i="1" s="1"/>
  <c r="R309" i="1"/>
  <c r="R310" i="1"/>
  <c r="R311" i="1"/>
  <c r="R312" i="1"/>
  <c r="R313" i="1"/>
  <c r="S313" i="1" s="1"/>
  <c r="R314" i="1"/>
  <c r="R315" i="1"/>
  <c r="R316" i="1"/>
  <c r="S316" i="1" s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S332" i="1" s="1"/>
  <c r="R333" i="1"/>
  <c r="R334" i="1"/>
  <c r="R335" i="1"/>
  <c r="R336" i="1"/>
  <c r="R337" i="1"/>
  <c r="R338" i="1"/>
  <c r="R339" i="1"/>
  <c r="R340" i="1"/>
  <c r="S340" i="1" s="1"/>
  <c r="R341" i="1"/>
  <c r="R342" i="1"/>
  <c r="R343" i="1"/>
  <c r="R344" i="1"/>
  <c r="R345" i="1"/>
  <c r="R346" i="1"/>
  <c r="R347" i="1"/>
  <c r="R348" i="1"/>
  <c r="S348" i="1" s="1"/>
  <c r="R349" i="1"/>
  <c r="R350" i="1"/>
  <c r="R351" i="1"/>
  <c r="R352" i="1"/>
  <c r="R353" i="1"/>
  <c r="R354" i="1"/>
  <c r="R355" i="1"/>
  <c r="R356" i="1"/>
  <c r="S356" i="1" s="1"/>
  <c r="R357" i="1"/>
  <c r="R358" i="1"/>
  <c r="R359" i="1"/>
  <c r="R360" i="1"/>
  <c r="R361" i="1"/>
  <c r="S361" i="1" s="1"/>
  <c r="R362" i="1"/>
  <c r="R363" i="1"/>
  <c r="R364" i="1"/>
  <c r="R365" i="1"/>
  <c r="R366" i="1"/>
  <c r="R367" i="1"/>
  <c r="R368" i="1"/>
  <c r="R369" i="1"/>
  <c r="T369" i="1" s="1"/>
  <c r="R370" i="1"/>
  <c r="R371" i="1"/>
  <c r="R372" i="1"/>
  <c r="S372" i="1" s="1"/>
  <c r="R373" i="1"/>
  <c r="R374" i="1"/>
  <c r="R375" i="1"/>
  <c r="R376" i="1"/>
  <c r="R377" i="1"/>
  <c r="S377" i="1" s="1"/>
  <c r="R378" i="1"/>
  <c r="R379" i="1"/>
  <c r="R380" i="1"/>
  <c r="S380" i="1" s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S396" i="1" s="1"/>
  <c r="R397" i="1"/>
  <c r="R398" i="1"/>
  <c r="R399" i="1"/>
  <c r="R400" i="1"/>
  <c r="R401" i="1"/>
  <c r="R402" i="1"/>
  <c r="R403" i="1"/>
  <c r="R404" i="1"/>
  <c r="S404" i="1" s="1"/>
  <c r="R405" i="1"/>
  <c r="R406" i="1"/>
  <c r="R407" i="1"/>
  <c r="R408" i="1"/>
  <c r="R409" i="1"/>
  <c r="R410" i="1"/>
  <c r="U410" i="1" s="1"/>
  <c r="R411" i="1"/>
  <c r="R412" i="1"/>
  <c r="S412" i="1" s="1"/>
  <c r="R413" i="1"/>
  <c r="R414" i="1"/>
  <c r="R415" i="1"/>
  <c r="R416" i="1"/>
  <c r="R417" i="1"/>
  <c r="T417" i="1" s="1"/>
  <c r="R418" i="1"/>
  <c r="R419" i="1"/>
  <c r="R420" i="1"/>
  <c r="S420" i="1" s="1"/>
  <c r="R421" i="1"/>
  <c r="R422" i="1"/>
  <c r="R423" i="1"/>
  <c r="R424" i="1"/>
  <c r="R425" i="1"/>
  <c r="S425" i="1" s="1"/>
  <c r="R426" i="1"/>
  <c r="R427" i="1"/>
  <c r="R428" i="1"/>
  <c r="R429" i="1"/>
  <c r="R430" i="1"/>
  <c r="R431" i="1"/>
  <c r="R432" i="1"/>
  <c r="R433" i="1"/>
  <c r="T433" i="1" s="1"/>
  <c r="R434" i="1"/>
  <c r="R435" i="1"/>
  <c r="S435" i="1" s="1"/>
  <c r="R436" i="1"/>
  <c r="S436" i="1" s="1"/>
  <c r="R437" i="1"/>
  <c r="R438" i="1"/>
  <c r="R439" i="1"/>
  <c r="R440" i="1"/>
  <c r="R441" i="1"/>
  <c r="R442" i="1"/>
  <c r="R443" i="1"/>
  <c r="S443" i="1" s="1"/>
  <c r="R444" i="1"/>
  <c r="R445" i="1"/>
  <c r="R446" i="1"/>
  <c r="R447" i="1"/>
  <c r="R448" i="1"/>
  <c r="R449" i="1"/>
  <c r="R450" i="1"/>
  <c r="R451" i="1"/>
  <c r="S451" i="1" s="1"/>
  <c r="R452" i="1"/>
  <c r="S452" i="1" s="1"/>
  <c r="R453" i="1"/>
  <c r="R454" i="1"/>
  <c r="R455" i="1"/>
  <c r="R456" i="1"/>
  <c r="R457" i="1"/>
  <c r="S457" i="1" s="1"/>
  <c r="R458" i="1"/>
  <c r="R459" i="1"/>
  <c r="S459" i="1" s="1"/>
  <c r="R460" i="1"/>
  <c r="S460" i="1" s="1"/>
  <c r="R461" i="1"/>
  <c r="R462" i="1"/>
  <c r="R463" i="1"/>
  <c r="R464" i="1"/>
  <c r="R465" i="1"/>
  <c r="R466" i="1"/>
  <c r="S466" i="1" s="1"/>
  <c r="R467" i="1"/>
  <c r="S467" i="1" s="1"/>
  <c r="R468" i="1"/>
  <c r="S468" i="1" s="1"/>
  <c r="R469" i="1"/>
  <c r="R470" i="1"/>
  <c r="U470" i="1" s="1"/>
  <c r="R471" i="1"/>
  <c r="R472" i="1"/>
  <c r="R473" i="1"/>
  <c r="R474" i="1"/>
  <c r="R475" i="1"/>
  <c r="S475" i="1" s="1"/>
  <c r="R476" i="1"/>
  <c r="S476" i="1" s="1"/>
  <c r="R477" i="1"/>
  <c r="R478" i="1"/>
  <c r="R479" i="1"/>
  <c r="R480" i="1"/>
  <c r="R481" i="1"/>
  <c r="T481" i="1" s="1"/>
  <c r="R482" i="1"/>
  <c r="R483" i="1"/>
  <c r="T483" i="1" s="1"/>
  <c r="R484" i="1"/>
  <c r="R485" i="1"/>
  <c r="R486" i="1"/>
  <c r="R487" i="1"/>
  <c r="R488" i="1"/>
  <c r="R489" i="1"/>
  <c r="R490" i="1"/>
  <c r="R491" i="1"/>
  <c r="S491" i="1" s="1"/>
  <c r="R492" i="1"/>
  <c r="T492" i="1" s="1"/>
  <c r="R493" i="1"/>
  <c r="R494" i="1"/>
  <c r="R495" i="1"/>
  <c r="R496" i="1"/>
  <c r="R497" i="1"/>
  <c r="T497" i="1" s="1"/>
  <c r="R498" i="1"/>
  <c r="R499" i="1"/>
  <c r="S499" i="1" s="1"/>
  <c r="R500" i="1"/>
  <c r="S500" i="1" s="1"/>
  <c r="R501" i="1"/>
  <c r="R502" i="1"/>
  <c r="R503" i="1"/>
  <c r="R504" i="1"/>
  <c r="R505" i="1"/>
  <c r="S505" i="1" s="1"/>
  <c r="R506" i="1"/>
  <c r="R507" i="1"/>
  <c r="S507" i="1" s="1"/>
  <c r="R508" i="1"/>
  <c r="T508" i="1" s="1"/>
  <c r="R509" i="1"/>
  <c r="R510" i="1"/>
  <c r="R511" i="1"/>
  <c r="R512" i="1"/>
  <c r="R513" i="1"/>
  <c r="R514" i="1"/>
  <c r="R515" i="1"/>
  <c r="S515" i="1" s="1"/>
  <c r="R516" i="1"/>
  <c r="S516" i="1" s="1"/>
  <c r="R517" i="1"/>
  <c r="R518" i="1"/>
  <c r="R519" i="1"/>
  <c r="R520" i="1"/>
  <c r="R521" i="1"/>
  <c r="S521" i="1" s="1"/>
  <c r="R522" i="1"/>
  <c r="R523" i="1"/>
  <c r="S523" i="1" s="1"/>
  <c r="R524" i="1"/>
  <c r="S524" i="1" s="1"/>
  <c r="R525" i="1"/>
  <c r="R526" i="1"/>
  <c r="R527" i="1"/>
  <c r="R528" i="1"/>
  <c r="R529" i="1"/>
  <c r="R530" i="1"/>
  <c r="S530" i="1" s="1"/>
  <c r="R531" i="1"/>
  <c r="T531" i="1" s="1"/>
  <c r="R532" i="1"/>
  <c r="S532" i="1" s="1"/>
  <c r="R533" i="1"/>
  <c r="R534" i="1"/>
  <c r="U534" i="1" s="1"/>
  <c r="R535" i="1"/>
  <c r="R536" i="1"/>
  <c r="R537" i="1"/>
  <c r="R538" i="1"/>
  <c r="R539" i="1"/>
  <c r="S539" i="1" s="1"/>
  <c r="R540" i="1"/>
  <c r="S540" i="1" s="1"/>
  <c r="R541" i="1"/>
  <c r="R542" i="1"/>
  <c r="R543" i="1"/>
  <c r="R544" i="1"/>
  <c r="R545" i="1"/>
  <c r="T545" i="1" s="1"/>
  <c r="R546" i="1"/>
  <c r="R547" i="1"/>
  <c r="T547" i="1" s="1"/>
  <c r="R548" i="1"/>
  <c r="R549" i="1"/>
  <c r="R550" i="1"/>
  <c r="R551" i="1"/>
  <c r="R552" i="1"/>
  <c r="R553" i="1"/>
  <c r="R554" i="1"/>
  <c r="R555" i="1"/>
  <c r="S555" i="1" s="1"/>
  <c r="R556" i="1"/>
  <c r="T556" i="1" s="1"/>
  <c r="R557" i="1"/>
  <c r="R558" i="1"/>
  <c r="R559" i="1"/>
  <c r="R560" i="1"/>
  <c r="R561" i="1"/>
  <c r="T561" i="1" s="1"/>
  <c r="R562" i="1"/>
  <c r="R563" i="1"/>
  <c r="S563" i="1" s="1"/>
  <c r="R564" i="1"/>
  <c r="S564" i="1" s="1"/>
  <c r="R565" i="1"/>
  <c r="R566" i="1"/>
  <c r="R567" i="1"/>
  <c r="R568" i="1"/>
  <c r="R569" i="1"/>
  <c r="S569" i="1" s="1"/>
  <c r="R570" i="1"/>
  <c r="R571" i="1"/>
  <c r="S571" i="1" s="1"/>
  <c r="R572" i="1"/>
  <c r="T572" i="1" s="1"/>
  <c r="R573" i="1"/>
  <c r="R574" i="1"/>
  <c r="R575" i="1"/>
  <c r="R576" i="1"/>
  <c r="R577" i="1"/>
  <c r="R578" i="1"/>
  <c r="R579" i="1"/>
  <c r="S579" i="1" s="1"/>
  <c r="R580" i="1"/>
  <c r="S580" i="1" s="1"/>
  <c r="R581" i="1"/>
  <c r="R582" i="1"/>
  <c r="U582" i="1" s="1"/>
  <c r="R583" i="1"/>
  <c r="R584" i="1"/>
  <c r="R585" i="1"/>
  <c r="S585" i="1" s="1"/>
  <c r="R586" i="1"/>
  <c r="R587" i="1"/>
  <c r="S587" i="1" s="1"/>
  <c r="R588" i="1"/>
  <c r="S588" i="1" s="1"/>
  <c r="R589" i="1"/>
  <c r="R590" i="1"/>
  <c r="R591" i="1"/>
  <c r="R592" i="1"/>
  <c r="R593" i="1"/>
  <c r="R594" i="1"/>
  <c r="S594" i="1" s="1"/>
  <c r="R595" i="1"/>
  <c r="T595" i="1" s="1"/>
  <c r="R596" i="1"/>
  <c r="S596" i="1" s="1"/>
  <c r="R597" i="1"/>
  <c r="R598" i="1"/>
  <c r="R599" i="1"/>
  <c r="R600" i="1"/>
  <c r="R601" i="1"/>
  <c r="R602" i="1"/>
  <c r="R603" i="1"/>
  <c r="S603" i="1" s="1"/>
  <c r="R604" i="1"/>
  <c r="S604" i="1" s="1"/>
  <c r="R605" i="1"/>
  <c r="R606" i="1"/>
  <c r="R607" i="1"/>
  <c r="R608" i="1"/>
  <c r="R609" i="1"/>
  <c r="T609" i="1" s="1"/>
  <c r="R610" i="1"/>
  <c r="R611" i="1"/>
  <c r="T611" i="1" s="1"/>
  <c r="R612" i="1"/>
  <c r="R613" i="1"/>
  <c r="R614" i="1"/>
  <c r="R615" i="1"/>
  <c r="R616" i="1"/>
  <c r="R617" i="1"/>
  <c r="R618" i="1"/>
  <c r="R619" i="1"/>
  <c r="S619" i="1" s="1"/>
  <c r="R620" i="1"/>
  <c r="T620" i="1" s="1"/>
  <c r="R621" i="1"/>
  <c r="R622" i="1"/>
  <c r="R623" i="1"/>
  <c r="R624" i="1"/>
  <c r="R625" i="1"/>
  <c r="T625" i="1" s="1"/>
  <c r="R626" i="1"/>
  <c r="R627" i="1"/>
  <c r="S627" i="1" s="1"/>
  <c r="R628" i="1"/>
  <c r="S628" i="1" s="1"/>
  <c r="R629" i="1"/>
  <c r="R630" i="1"/>
  <c r="R631" i="1"/>
  <c r="R632" i="1"/>
  <c r="R633" i="1"/>
  <c r="S633" i="1" s="1"/>
  <c r="R634" i="1"/>
  <c r="U634" i="1" s="1"/>
  <c r="R635" i="1"/>
  <c r="S635" i="1" s="1"/>
  <c r="R636" i="1"/>
  <c r="T636" i="1" s="1"/>
  <c r="R637" i="1"/>
  <c r="R638" i="1"/>
  <c r="R639" i="1"/>
  <c r="R640" i="1"/>
  <c r="R641" i="1"/>
  <c r="R642" i="1"/>
  <c r="R643" i="1"/>
  <c r="S643" i="1" s="1"/>
  <c r="R644" i="1"/>
  <c r="S644" i="1" s="1"/>
  <c r="R645" i="1"/>
  <c r="R646" i="1"/>
  <c r="U646" i="1" s="1"/>
  <c r="R647" i="1"/>
  <c r="R648" i="1"/>
  <c r="R649" i="1"/>
  <c r="S649" i="1" s="1"/>
  <c r="R650" i="1"/>
  <c r="R651" i="1"/>
  <c r="S651" i="1" s="1"/>
  <c r="R652" i="1"/>
  <c r="S652" i="1" s="1"/>
  <c r="R653" i="1"/>
  <c r="R654" i="1"/>
  <c r="R655" i="1"/>
  <c r="R656" i="1"/>
  <c r="R657" i="1"/>
  <c r="R658" i="1"/>
  <c r="S658" i="1" s="1"/>
  <c r="R659" i="1"/>
  <c r="T659" i="1" s="1"/>
  <c r="R660" i="1"/>
  <c r="S660" i="1" s="1"/>
  <c r="R661" i="1"/>
  <c r="R662" i="1"/>
  <c r="R663" i="1"/>
  <c r="R664" i="1"/>
  <c r="R665" i="1"/>
  <c r="R666" i="1"/>
  <c r="R667" i="1"/>
  <c r="S667" i="1" s="1"/>
  <c r="R668" i="1"/>
  <c r="S668" i="1" s="1"/>
  <c r="R669" i="1"/>
  <c r="R670" i="1"/>
  <c r="R671" i="1"/>
  <c r="S671" i="1" s="1"/>
  <c r="R672" i="1"/>
  <c r="R673" i="1"/>
  <c r="T673" i="1" s="1"/>
  <c r="R674" i="1"/>
  <c r="R675" i="1"/>
  <c r="T675" i="1" s="1"/>
  <c r="R676" i="1"/>
  <c r="R677" i="1"/>
  <c r="R678" i="1"/>
  <c r="R679" i="1"/>
  <c r="R680" i="1"/>
  <c r="R681" i="1"/>
  <c r="R682" i="1"/>
  <c r="R683" i="1"/>
  <c r="S683" i="1" s="1"/>
  <c r="R684" i="1"/>
  <c r="T684" i="1" s="1"/>
  <c r="R685" i="1"/>
  <c r="R686" i="1"/>
  <c r="R687" i="1"/>
  <c r="R688" i="1"/>
  <c r="R689" i="1"/>
  <c r="R690" i="1"/>
  <c r="R691" i="1"/>
  <c r="S691" i="1" s="1"/>
  <c r="R692" i="1"/>
  <c r="S692" i="1" s="1"/>
  <c r="R693" i="1"/>
  <c r="R694" i="1"/>
  <c r="R695" i="1"/>
  <c r="R696" i="1"/>
  <c r="R697" i="1"/>
  <c r="S697" i="1" s="1"/>
  <c r="R698" i="1"/>
  <c r="R699" i="1"/>
  <c r="T699" i="1" s="1"/>
  <c r="R700" i="1"/>
  <c r="R701" i="1"/>
  <c r="R702" i="1"/>
  <c r="R703" i="1"/>
  <c r="R704" i="1"/>
  <c r="R705" i="1"/>
  <c r="R706" i="1"/>
  <c r="R707" i="1"/>
  <c r="T707" i="1" s="1"/>
  <c r="R708" i="1"/>
  <c r="S708" i="1" s="1"/>
  <c r="R709" i="1"/>
  <c r="R710" i="1"/>
  <c r="R711" i="1"/>
  <c r="R712" i="1"/>
  <c r="R713" i="1"/>
  <c r="R714" i="1"/>
  <c r="R715" i="1"/>
  <c r="S715" i="1" s="1"/>
  <c r="R716" i="1"/>
  <c r="S716" i="1" s="1"/>
  <c r="R717" i="1"/>
  <c r="U717" i="1" s="1"/>
  <c r="R718" i="1"/>
  <c r="R719" i="1"/>
  <c r="R720" i="1"/>
  <c r="R721" i="1"/>
  <c r="R722" i="1"/>
  <c r="R723" i="1"/>
  <c r="S723" i="1" s="1"/>
  <c r="R724" i="1"/>
  <c r="S724" i="1" s="1"/>
  <c r="R725" i="1"/>
  <c r="R726" i="1"/>
  <c r="R727" i="1"/>
  <c r="R728" i="1"/>
  <c r="R729" i="1"/>
  <c r="R730" i="1"/>
  <c r="R731" i="1"/>
  <c r="S731" i="1" s="1"/>
  <c r="R732" i="1"/>
  <c r="S732" i="1" s="1"/>
  <c r="R733" i="1"/>
  <c r="R734" i="1"/>
  <c r="S734" i="1" s="1"/>
  <c r="R735" i="1"/>
  <c r="R736" i="1"/>
  <c r="R737" i="1"/>
  <c r="R738" i="1"/>
  <c r="R739" i="1"/>
  <c r="S739" i="1" s="1"/>
  <c r="R740" i="1"/>
  <c r="S740" i="1" s="1"/>
  <c r="R741" i="1"/>
  <c r="S741" i="1" s="1"/>
  <c r="R742" i="1"/>
  <c r="S742" i="1" s="1"/>
  <c r="R743" i="1"/>
  <c r="R744" i="1"/>
  <c r="R745" i="1"/>
  <c r="R746" i="1"/>
  <c r="R747" i="1"/>
  <c r="S747" i="1" s="1"/>
  <c r="R748" i="1"/>
  <c r="S748" i="1" s="1"/>
  <c r="R749" i="1"/>
  <c r="S749" i="1" s="1"/>
  <c r="R750" i="1"/>
  <c r="S750" i="1" s="1"/>
  <c r="R751" i="1"/>
  <c r="R752" i="1"/>
  <c r="R753" i="1"/>
  <c r="R754" i="1"/>
  <c r="R755" i="1"/>
  <c r="S755" i="1" s="1"/>
  <c r="R756" i="1"/>
  <c r="S756" i="1" s="1"/>
  <c r="R757" i="1"/>
  <c r="S757" i="1" s="1"/>
  <c r="R758" i="1"/>
  <c r="S758" i="1" s="1"/>
  <c r="R759" i="1"/>
  <c r="R760" i="1"/>
  <c r="R761" i="1"/>
  <c r="R762" i="1"/>
  <c r="R763" i="1"/>
  <c r="S763" i="1" s="1"/>
  <c r="R764" i="1"/>
  <c r="S764" i="1" s="1"/>
  <c r="R765" i="1"/>
  <c r="S765" i="1" s="1"/>
  <c r="R766" i="1"/>
  <c r="S766" i="1" s="1"/>
  <c r="R767" i="1"/>
  <c r="R768" i="1"/>
  <c r="R769" i="1"/>
  <c r="R770" i="1"/>
  <c r="R771" i="1"/>
  <c r="S771" i="1" s="1"/>
  <c r="R772" i="1"/>
  <c r="S772" i="1" s="1"/>
  <c r="R773" i="1"/>
  <c r="S773" i="1" s="1"/>
  <c r="R774" i="1"/>
  <c r="S774" i="1" s="1"/>
  <c r="R775" i="1"/>
  <c r="R776" i="1"/>
  <c r="R777" i="1"/>
  <c r="R778" i="1"/>
  <c r="R779" i="1"/>
  <c r="S779" i="1" s="1"/>
  <c r="R780" i="1"/>
  <c r="S780" i="1" s="1"/>
  <c r="R781" i="1"/>
  <c r="S781" i="1" s="1"/>
  <c r="R782" i="1"/>
  <c r="S782" i="1" s="1"/>
  <c r="R783" i="1"/>
  <c r="R784" i="1"/>
  <c r="R785" i="1"/>
  <c r="R786" i="1"/>
  <c r="R787" i="1"/>
  <c r="S787" i="1" s="1"/>
  <c r="R788" i="1"/>
  <c r="S788" i="1" s="1"/>
  <c r="R789" i="1"/>
  <c r="S789" i="1" s="1"/>
  <c r="R790" i="1"/>
  <c r="S790" i="1" s="1"/>
  <c r="R791" i="1"/>
  <c r="R792" i="1"/>
  <c r="R793" i="1"/>
  <c r="R794" i="1"/>
  <c r="R795" i="1"/>
  <c r="R796" i="1"/>
  <c r="S796" i="1" s="1"/>
  <c r="R797" i="1"/>
  <c r="S797" i="1" s="1"/>
  <c r="R798" i="1"/>
  <c r="S798" i="1" s="1"/>
  <c r="R799" i="1"/>
  <c r="R800" i="1"/>
  <c r="R801" i="1"/>
  <c r="R802" i="1"/>
  <c r="R803" i="1"/>
  <c r="R804" i="1"/>
  <c r="S804" i="1" s="1"/>
  <c r="R805" i="1"/>
  <c r="S805" i="1" s="1"/>
  <c r="R806" i="1"/>
  <c r="S806" i="1" s="1"/>
  <c r="R807" i="1"/>
  <c r="R808" i="1"/>
  <c r="R809" i="1"/>
  <c r="R810" i="1"/>
  <c r="R811" i="1"/>
  <c r="R812" i="1"/>
  <c r="S812" i="1" s="1"/>
  <c r="R813" i="1"/>
  <c r="S813" i="1" s="1"/>
  <c r="R814" i="1"/>
  <c r="S814" i="1" s="1"/>
  <c r="R815" i="1"/>
  <c r="R816" i="1"/>
  <c r="R817" i="1"/>
  <c r="R818" i="1"/>
  <c r="R819" i="1"/>
  <c r="R820" i="1"/>
  <c r="S820" i="1" s="1"/>
  <c r="R821" i="1"/>
  <c r="S821" i="1" s="1"/>
  <c r="R822" i="1"/>
  <c r="S822" i="1" s="1"/>
  <c r="R823" i="1"/>
  <c r="R824" i="1"/>
  <c r="R825" i="1"/>
  <c r="R826" i="1"/>
  <c r="R827" i="1"/>
  <c r="R828" i="1"/>
  <c r="R829" i="1"/>
  <c r="S829" i="1" s="1"/>
  <c r="R830" i="1"/>
  <c r="S830" i="1" s="1"/>
  <c r="R831" i="1"/>
  <c r="R832" i="1"/>
  <c r="R833" i="1"/>
  <c r="R834" i="1"/>
  <c r="R835" i="1"/>
  <c r="R836" i="1"/>
  <c r="R837" i="1"/>
  <c r="S837" i="1" s="1"/>
  <c r="R838" i="1"/>
  <c r="S838" i="1" s="1"/>
  <c r="R839" i="1"/>
  <c r="R840" i="1"/>
  <c r="R841" i="1"/>
  <c r="R842" i="1"/>
  <c r="R843" i="1"/>
  <c r="R844" i="1"/>
  <c r="R845" i="1"/>
  <c r="S845" i="1" s="1"/>
  <c r="R846" i="1"/>
  <c r="S846" i="1" s="1"/>
  <c r="R847" i="1"/>
  <c r="R848" i="1"/>
  <c r="R849" i="1"/>
  <c r="R850" i="1"/>
  <c r="R851" i="1"/>
  <c r="R852" i="1"/>
  <c r="R853" i="1"/>
  <c r="S853" i="1" s="1"/>
  <c r="R854" i="1"/>
  <c r="S854" i="1" s="1"/>
  <c r="R855" i="1"/>
  <c r="R856" i="1"/>
  <c r="R857" i="1"/>
  <c r="R858" i="1"/>
  <c r="R859" i="1"/>
  <c r="R860" i="1"/>
  <c r="R861" i="1"/>
  <c r="S861" i="1" s="1"/>
  <c r="R862" i="1"/>
  <c r="S862" i="1" s="1"/>
  <c r="R863" i="1"/>
  <c r="R864" i="1"/>
  <c r="R865" i="1"/>
  <c r="R866" i="1"/>
  <c r="R867" i="1"/>
  <c r="R868" i="1"/>
  <c r="R869" i="1"/>
  <c r="S869" i="1" s="1"/>
  <c r="R870" i="1"/>
  <c r="S870" i="1" s="1"/>
  <c r="R871" i="1"/>
  <c r="R872" i="1"/>
  <c r="R873" i="1"/>
  <c r="R874" i="1"/>
  <c r="R875" i="1"/>
  <c r="R876" i="1"/>
  <c r="R877" i="1"/>
  <c r="S877" i="1" s="1"/>
  <c r="R878" i="1"/>
  <c r="S878" i="1" s="1"/>
  <c r="R879" i="1"/>
  <c r="R880" i="1"/>
  <c r="R881" i="1"/>
  <c r="R882" i="1"/>
  <c r="R883" i="1"/>
  <c r="R884" i="1"/>
  <c r="R885" i="1"/>
  <c r="S885" i="1" s="1"/>
  <c r="R886" i="1"/>
  <c r="S886" i="1" s="1"/>
  <c r="R887" i="1"/>
  <c r="U887" i="1" s="1"/>
  <c r="R888" i="1"/>
  <c r="R889" i="1"/>
  <c r="R890" i="1"/>
  <c r="R891" i="1"/>
  <c r="R892" i="1"/>
  <c r="R893" i="1"/>
  <c r="S893" i="1" s="1"/>
  <c r="R894" i="1"/>
  <c r="S894" i="1" s="1"/>
  <c r="R895" i="1"/>
  <c r="R896" i="1"/>
  <c r="R897" i="1"/>
  <c r="R898" i="1"/>
  <c r="R899" i="1"/>
  <c r="R900" i="1"/>
  <c r="R901" i="1"/>
  <c r="S901" i="1" s="1"/>
  <c r="R902" i="1"/>
  <c r="S902" i="1" s="1"/>
  <c r="R903" i="1"/>
  <c r="R904" i="1"/>
  <c r="R905" i="1"/>
  <c r="R906" i="1"/>
  <c r="R907" i="1"/>
  <c r="R908" i="1"/>
  <c r="R909" i="1"/>
  <c r="S909" i="1" s="1"/>
  <c r="R910" i="1"/>
  <c r="S910" i="1" s="1"/>
  <c r="R911" i="1"/>
  <c r="R912" i="1"/>
  <c r="R913" i="1"/>
  <c r="R914" i="1"/>
  <c r="R915" i="1"/>
  <c r="R916" i="1"/>
  <c r="R917" i="1"/>
  <c r="S917" i="1" s="1"/>
  <c r="R918" i="1"/>
  <c r="S918" i="1" s="1"/>
  <c r="R919" i="1"/>
  <c r="R920" i="1"/>
  <c r="R921" i="1"/>
  <c r="R922" i="1"/>
  <c r="R923" i="1"/>
  <c r="R924" i="1"/>
  <c r="R925" i="1"/>
  <c r="R926" i="1"/>
  <c r="S926" i="1" s="1"/>
  <c r="R927" i="1"/>
  <c r="R928" i="1"/>
  <c r="R929" i="1"/>
  <c r="R930" i="1"/>
  <c r="R931" i="1"/>
  <c r="R932" i="1"/>
  <c r="R933" i="1"/>
  <c r="R934" i="1"/>
  <c r="S934" i="1" s="1"/>
  <c r="R935" i="1"/>
  <c r="R936" i="1"/>
  <c r="R937" i="1"/>
  <c r="R938" i="1"/>
  <c r="R939" i="1"/>
  <c r="R940" i="1"/>
  <c r="R941" i="1"/>
  <c r="R942" i="1"/>
  <c r="S942" i="1" s="1"/>
  <c r="R943" i="1"/>
  <c r="R944" i="1"/>
  <c r="R945" i="1"/>
  <c r="R946" i="1"/>
  <c r="R947" i="1"/>
  <c r="R948" i="1"/>
  <c r="R949" i="1"/>
  <c r="R950" i="1"/>
  <c r="S950" i="1" s="1"/>
  <c r="R951" i="1"/>
  <c r="U951" i="1" s="1"/>
  <c r="R952" i="1"/>
  <c r="R953" i="1"/>
  <c r="R954" i="1"/>
  <c r="R955" i="1"/>
  <c r="R956" i="1"/>
  <c r="R957" i="1"/>
  <c r="R958" i="1"/>
  <c r="S958" i="1" s="1"/>
  <c r="R959" i="1"/>
  <c r="R960" i="1"/>
  <c r="R961" i="1"/>
  <c r="R962" i="1"/>
  <c r="R963" i="1"/>
  <c r="R964" i="1"/>
  <c r="R965" i="1"/>
  <c r="R966" i="1"/>
  <c r="S966" i="1" s="1"/>
  <c r="R967" i="1"/>
  <c r="R968" i="1"/>
  <c r="R969" i="1"/>
  <c r="R970" i="1"/>
  <c r="R971" i="1"/>
  <c r="R972" i="1"/>
  <c r="R973" i="1"/>
  <c r="R974" i="1"/>
  <c r="S974" i="1" s="1"/>
  <c r="R975" i="1"/>
  <c r="R976" i="1"/>
  <c r="R977" i="1"/>
  <c r="R978" i="1"/>
  <c r="R979" i="1"/>
  <c r="R980" i="1"/>
  <c r="R981" i="1"/>
  <c r="R982" i="1"/>
  <c r="S982" i="1" s="1"/>
  <c r="R983" i="1"/>
  <c r="R984" i="1"/>
  <c r="R985" i="1"/>
  <c r="R986" i="1"/>
  <c r="R987" i="1"/>
  <c r="R988" i="1"/>
  <c r="R989" i="1"/>
  <c r="R990" i="1"/>
  <c r="S990" i="1" s="1"/>
  <c r="R991" i="1"/>
  <c r="R992" i="1"/>
  <c r="R993" i="1"/>
  <c r="R994" i="1"/>
  <c r="R995" i="1"/>
  <c r="R996" i="1"/>
  <c r="R997" i="1"/>
  <c r="R998" i="1"/>
  <c r="S998" i="1" s="1"/>
  <c r="R999" i="1"/>
  <c r="R1000" i="1"/>
  <c r="R1001" i="1"/>
  <c r="R1002" i="1"/>
  <c r="F2" i="8" l="1"/>
  <c r="H12" i="8"/>
  <c r="F5" i="8"/>
  <c r="H11" i="8"/>
  <c r="G12" i="8"/>
  <c r="G11" i="8"/>
  <c r="F4" i="8"/>
  <c r="T4" i="1"/>
  <c r="S4" i="1"/>
  <c r="H5" i="8"/>
  <c r="G4" i="8"/>
  <c r="U3" i="1"/>
  <c r="U684" i="1"/>
  <c r="H2" i="8"/>
  <c r="F13" i="8"/>
  <c r="H13" i="8"/>
  <c r="S3" i="1"/>
  <c r="U531" i="1"/>
  <c r="U481" i="1"/>
  <c r="H3" i="8"/>
  <c r="G9" i="8"/>
  <c r="G3" i="8"/>
  <c r="T936" i="1"/>
  <c r="U936" i="1"/>
  <c r="S936" i="1"/>
  <c r="T872" i="1"/>
  <c r="U872" i="1"/>
  <c r="S872" i="1"/>
  <c r="T808" i="1"/>
  <c r="U808" i="1"/>
  <c r="S808" i="1"/>
  <c r="T752" i="1"/>
  <c r="U752" i="1"/>
  <c r="S752" i="1"/>
  <c r="T696" i="1"/>
  <c r="U696" i="1"/>
  <c r="S696" i="1"/>
  <c r="T632" i="1"/>
  <c r="U632" i="1"/>
  <c r="S632" i="1"/>
  <c r="T584" i="1"/>
  <c r="U584" i="1"/>
  <c r="S584" i="1"/>
  <c r="T528" i="1"/>
  <c r="U528" i="1"/>
  <c r="S528" i="1"/>
  <c r="T512" i="1"/>
  <c r="U512" i="1"/>
  <c r="S512" i="1"/>
  <c r="T480" i="1"/>
  <c r="U480" i="1"/>
  <c r="S480" i="1"/>
  <c r="T456" i="1"/>
  <c r="U456" i="1"/>
  <c r="S456" i="1"/>
  <c r="T432" i="1"/>
  <c r="U432" i="1"/>
  <c r="S432" i="1"/>
  <c r="T416" i="1"/>
  <c r="U416" i="1"/>
  <c r="S416" i="1"/>
  <c r="T400" i="1"/>
  <c r="U400" i="1"/>
  <c r="S400" i="1"/>
  <c r="T384" i="1"/>
  <c r="U384" i="1"/>
  <c r="S384" i="1"/>
  <c r="T368" i="1"/>
  <c r="U368" i="1"/>
  <c r="S368" i="1"/>
  <c r="T344" i="1"/>
  <c r="U344" i="1"/>
  <c r="S344" i="1"/>
  <c r="T328" i="1"/>
  <c r="U328" i="1"/>
  <c r="S328" i="1"/>
  <c r="T312" i="1"/>
  <c r="U312" i="1"/>
  <c r="S312" i="1"/>
  <c r="T296" i="1"/>
  <c r="U296" i="1"/>
  <c r="S296" i="1"/>
  <c r="T280" i="1"/>
  <c r="U280" i="1"/>
  <c r="S280" i="1"/>
  <c r="T264" i="1"/>
  <c r="U264" i="1"/>
  <c r="S264" i="1"/>
  <c r="T256" i="1"/>
  <c r="U256" i="1"/>
  <c r="S256" i="1"/>
  <c r="T240" i="1"/>
  <c r="U240" i="1"/>
  <c r="S240" i="1"/>
  <c r="T216" i="1"/>
  <c r="U216" i="1"/>
  <c r="S216" i="1"/>
  <c r="T200" i="1"/>
  <c r="U200" i="1"/>
  <c r="S200" i="1"/>
  <c r="T184" i="1"/>
  <c r="U184" i="1"/>
  <c r="S184" i="1"/>
  <c r="T168" i="1"/>
  <c r="U168" i="1"/>
  <c r="S168" i="1"/>
  <c r="T152" i="1"/>
  <c r="U152" i="1"/>
  <c r="S152" i="1"/>
  <c r="T128" i="1"/>
  <c r="U128" i="1"/>
  <c r="S128" i="1"/>
  <c r="T112" i="1"/>
  <c r="U112" i="1"/>
  <c r="S112" i="1"/>
  <c r="T104" i="1"/>
  <c r="U104" i="1"/>
  <c r="S104" i="1"/>
  <c r="T88" i="1"/>
  <c r="U88" i="1"/>
  <c r="S88" i="1"/>
  <c r="T72" i="1"/>
  <c r="U72" i="1"/>
  <c r="S72" i="1"/>
  <c r="T56" i="1"/>
  <c r="U56" i="1"/>
  <c r="S56" i="1"/>
  <c r="T40" i="1"/>
  <c r="U40" i="1"/>
  <c r="S40" i="1"/>
  <c r="T24" i="1"/>
  <c r="U24" i="1"/>
  <c r="S24" i="1"/>
  <c r="T8" i="1"/>
  <c r="U8" i="1"/>
  <c r="S8" i="1"/>
  <c r="Y999" i="1"/>
  <c r="X999" i="1"/>
  <c r="W999" i="1"/>
  <c r="Y983" i="1"/>
  <c r="X983" i="1"/>
  <c r="W983" i="1"/>
  <c r="Y975" i="1"/>
  <c r="X975" i="1"/>
  <c r="W975" i="1"/>
  <c r="Y967" i="1"/>
  <c r="X967" i="1"/>
  <c r="W967" i="1"/>
  <c r="Y959" i="1"/>
  <c r="X959" i="1"/>
  <c r="W959" i="1"/>
  <c r="Y951" i="1"/>
  <c r="X951" i="1"/>
  <c r="W951" i="1"/>
  <c r="Y943" i="1"/>
  <c r="X943" i="1"/>
  <c r="W943" i="1"/>
  <c r="Y935" i="1"/>
  <c r="X935" i="1"/>
  <c r="W935" i="1"/>
  <c r="Y927" i="1"/>
  <c r="X927" i="1"/>
  <c r="W927" i="1"/>
  <c r="Y919" i="1"/>
  <c r="X919" i="1"/>
  <c r="W919" i="1"/>
  <c r="Y911" i="1"/>
  <c r="X911" i="1"/>
  <c r="W911" i="1"/>
  <c r="Y903" i="1"/>
  <c r="X903" i="1"/>
  <c r="W903" i="1"/>
  <c r="Y895" i="1"/>
  <c r="X895" i="1"/>
  <c r="W895" i="1"/>
  <c r="Y887" i="1"/>
  <c r="X887" i="1"/>
  <c r="W887" i="1"/>
  <c r="Y879" i="1"/>
  <c r="X879" i="1"/>
  <c r="W879" i="1"/>
  <c r="Y871" i="1"/>
  <c r="X871" i="1"/>
  <c r="W871" i="1"/>
  <c r="Y855" i="1"/>
  <c r="X855" i="1"/>
  <c r="W855" i="1"/>
  <c r="Y847" i="1"/>
  <c r="X847" i="1"/>
  <c r="W847" i="1"/>
  <c r="Y839" i="1"/>
  <c r="X839" i="1"/>
  <c r="W839" i="1"/>
  <c r="Y831" i="1"/>
  <c r="X831" i="1"/>
  <c r="W831" i="1"/>
  <c r="Y823" i="1"/>
  <c r="X823" i="1"/>
  <c r="W823" i="1"/>
  <c r="Y815" i="1"/>
  <c r="X815" i="1"/>
  <c r="W815" i="1"/>
  <c r="Y807" i="1"/>
  <c r="X807" i="1"/>
  <c r="W807" i="1"/>
  <c r="Y799" i="1"/>
  <c r="X799" i="1"/>
  <c r="W799" i="1"/>
  <c r="Y791" i="1"/>
  <c r="X791" i="1"/>
  <c r="W791" i="1"/>
  <c r="Y783" i="1"/>
  <c r="X783" i="1"/>
  <c r="W783" i="1"/>
  <c r="Y775" i="1"/>
  <c r="X775" i="1"/>
  <c r="W775" i="1"/>
  <c r="Y767" i="1"/>
  <c r="X767" i="1"/>
  <c r="W767" i="1"/>
  <c r="Y759" i="1"/>
  <c r="X759" i="1"/>
  <c r="W759" i="1"/>
  <c r="Y751" i="1"/>
  <c r="X751" i="1"/>
  <c r="W751" i="1"/>
  <c r="Y743" i="1"/>
  <c r="X743" i="1"/>
  <c r="W743" i="1"/>
  <c r="Y735" i="1"/>
  <c r="X735" i="1"/>
  <c r="W735" i="1"/>
  <c r="Y727" i="1"/>
  <c r="X727" i="1"/>
  <c r="W727" i="1"/>
  <c r="Y719" i="1"/>
  <c r="X719" i="1"/>
  <c r="W719" i="1"/>
  <c r="Y711" i="1"/>
  <c r="X711" i="1"/>
  <c r="W711" i="1"/>
  <c r="Y703" i="1"/>
  <c r="X703" i="1"/>
  <c r="W703" i="1"/>
  <c r="Y695" i="1"/>
  <c r="X695" i="1"/>
  <c r="W695" i="1"/>
  <c r="Y687" i="1"/>
  <c r="X687" i="1"/>
  <c r="W687" i="1"/>
  <c r="Y679" i="1"/>
  <c r="X679" i="1"/>
  <c r="W679" i="1"/>
  <c r="Y671" i="1"/>
  <c r="X671" i="1"/>
  <c r="W671" i="1"/>
  <c r="Y663" i="1"/>
  <c r="X663" i="1"/>
  <c r="W663" i="1"/>
  <c r="Y655" i="1"/>
  <c r="X655" i="1"/>
  <c r="W655" i="1"/>
  <c r="Y647" i="1"/>
  <c r="X647" i="1"/>
  <c r="W647" i="1"/>
  <c r="Y639" i="1"/>
  <c r="X639" i="1"/>
  <c r="W639" i="1"/>
  <c r="Y631" i="1"/>
  <c r="X631" i="1"/>
  <c r="W631" i="1"/>
  <c r="Y623" i="1"/>
  <c r="X623" i="1"/>
  <c r="W623" i="1"/>
  <c r="Y615" i="1"/>
  <c r="X615" i="1"/>
  <c r="W615" i="1"/>
  <c r="Y607" i="1"/>
  <c r="X607" i="1"/>
  <c r="W607" i="1"/>
  <c r="Y599" i="1"/>
  <c r="X599" i="1"/>
  <c r="W599" i="1"/>
  <c r="Y591" i="1"/>
  <c r="X591" i="1"/>
  <c r="W591" i="1"/>
  <c r="Y583" i="1"/>
  <c r="X583" i="1"/>
  <c r="W583" i="1"/>
  <c r="Y575" i="1"/>
  <c r="X575" i="1"/>
  <c r="W575" i="1"/>
  <c r="Y567" i="1"/>
  <c r="X567" i="1"/>
  <c r="W567" i="1"/>
  <c r="Y559" i="1"/>
  <c r="X559" i="1"/>
  <c r="W559" i="1"/>
  <c r="Y551" i="1"/>
  <c r="X551" i="1"/>
  <c r="W551" i="1"/>
  <c r="Y543" i="1"/>
  <c r="X543" i="1"/>
  <c r="W543" i="1"/>
  <c r="Y535" i="1"/>
  <c r="X535" i="1"/>
  <c r="W535" i="1"/>
  <c r="Y527" i="1"/>
  <c r="X527" i="1"/>
  <c r="W527" i="1"/>
  <c r="Y519" i="1"/>
  <c r="X519" i="1"/>
  <c r="W519" i="1"/>
  <c r="Y511" i="1"/>
  <c r="X511" i="1"/>
  <c r="W511" i="1"/>
  <c r="Y503" i="1"/>
  <c r="X503" i="1"/>
  <c r="W503" i="1"/>
  <c r="Y495" i="1"/>
  <c r="X495" i="1"/>
  <c r="W495" i="1"/>
  <c r="Y487" i="1"/>
  <c r="X487" i="1"/>
  <c r="W487" i="1"/>
  <c r="X479" i="1"/>
  <c r="W479" i="1"/>
  <c r="Y479" i="1"/>
  <c r="Y471" i="1"/>
  <c r="X471" i="1"/>
  <c r="W471" i="1"/>
  <c r="Y463" i="1"/>
  <c r="W463" i="1"/>
  <c r="X463" i="1"/>
  <c r="Y455" i="1"/>
  <c r="X455" i="1"/>
  <c r="W455" i="1"/>
  <c r="Y447" i="1"/>
  <c r="X447" i="1"/>
  <c r="W447" i="1"/>
  <c r="Y439" i="1"/>
  <c r="X439" i="1"/>
  <c r="W439" i="1"/>
  <c r="Y431" i="1"/>
  <c r="W431" i="1"/>
  <c r="X431" i="1"/>
  <c r="Y423" i="1"/>
  <c r="X423" i="1"/>
  <c r="W423" i="1"/>
  <c r="Y415" i="1"/>
  <c r="X415" i="1"/>
  <c r="W415" i="1"/>
  <c r="Y407" i="1"/>
  <c r="X407" i="1"/>
  <c r="W407" i="1"/>
  <c r="Y399" i="1"/>
  <c r="W399" i="1"/>
  <c r="X399" i="1"/>
  <c r="Y391" i="1"/>
  <c r="X391" i="1"/>
  <c r="W391" i="1"/>
  <c r="Y383" i="1"/>
  <c r="X383" i="1"/>
  <c r="W383" i="1"/>
  <c r="Y375" i="1"/>
  <c r="X375" i="1"/>
  <c r="W375" i="1"/>
  <c r="Y367" i="1"/>
  <c r="W367" i="1"/>
  <c r="X367" i="1"/>
  <c r="Y359" i="1"/>
  <c r="X359" i="1"/>
  <c r="W359" i="1"/>
  <c r="Y351" i="1"/>
  <c r="X351" i="1"/>
  <c r="W351" i="1"/>
  <c r="Y343" i="1"/>
  <c r="X343" i="1"/>
  <c r="W343" i="1"/>
  <c r="Y335" i="1"/>
  <c r="X335" i="1"/>
  <c r="W335" i="1"/>
  <c r="Y327" i="1"/>
  <c r="X327" i="1"/>
  <c r="W327" i="1"/>
  <c r="Y319" i="1"/>
  <c r="X319" i="1"/>
  <c r="W319" i="1"/>
  <c r="Y311" i="1"/>
  <c r="X311" i="1"/>
  <c r="W311" i="1"/>
  <c r="X303" i="1"/>
  <c r="W303" i="1"/>
  <c r="Y303" i="1"/>
  <c r="Y295" i="1"/>
  <c r="X295" i="1"/>
  <c r="W295" i="1"/>
  <c r="Y287" i="1"/>
  <c r="X287" i="1"/>
  <c r="W287" i="1"/>
  <c r="Y279" i="1"/>
  <c r="X279" i="1"/>
  <c r="W279" i="1"/>
  <c r="Y271" i="1"/>
  <c r="W271" i="1"/>
  <c r="X271" i="1"/>
  <c r="Y263" i="1"/>
  <c r="X263" i="1"/>
  <c r="W263" i="1"/>
  <c r="Y255" i="1"/>
  <c r="X255" i="1"/>
  <c r="W255" i="1"/>
  <c r="Y247" i="1"/>
  <c r="X247" i="1"/>
  <c r="W247" i="1"/>
  <c r="X239" i="1"/>
  <c r="Y239" i="1"/>
  <c r="W239" i="1"/>
  <c r="Y231" i="1"/>
  <c r="X231" i="1"/>
  <c r="W231" i="1"/>
  <c r="X223" i="1"/>
  <c r="Y223" i="1"/>
  <c r="W223" i="1"/>
  <c r="Y215" i="1"/>
  <c r="X215" i="1"/>
  <c r="W215" i="1"/>
  <c r="Y207" i="1"/>
  <c r="X207" i="1"/>
  <c r="W207" i="1"/>
  <c r="Y199" i="1"/>
  <c r="X199" i="1"/>
  <c r="W199" i="1"/>
  <c r="Y191" i="1"/>
  <c r="X191" i="1"/>
  <c r="W191" i="1"/>
  <c r="Y183" i="1"/>
  <c r="X183" i="1"/>
  <c r="W183" i="1"/>
  <c r="X175" i="1"/>
  <c r="Y175" i="1"/>
  <c r="W175" i="1"/>
  <c r="Y167" i="1"/>
  <c r="X167" i="1"/>
  <c r="W167" i="1"/>
  <c r="X159" i="1"/>
  <c r="Y159" i="1"/>
  <c r="W159" i="1"/>
  <c r="Y151" i="1"/>
  <c r="X151" i="1"/>
  <c r="W151" i="1"/>
  <c r="Y143" i="1"/>
  <c r="W143" i="1"/>
  <c r="X143" i="1"/>
  <c r="Y135" i="1"/>
  <c r="X135" i="1"/>
  <c r="W135" i="1"/>
  <c r="Y127" i="1"/>
  <c r="W127" i="1"/>
  <c r="X127" i="1"/>
  <c r="Y119" i="1"/>
  <c r="X119" i="1"/>
  <c r="W119" i="1"/>
  <c r="Y111" i="1"/>
  <c r="X111" i="1"/>
  <c r="W111" i="1"/>
  <c r="Y103" i="1"/>
  <c r="X103" i="1"/>
  <c r="W103" i="1"/>
  <c r="Y95" i="1"/>
  <c r="X95" i="1"/>
  <c r="W95" i="1"/>
  <c r="Y87" i="1"/>
  <c r="X87" i="1"/>
  <c r="W87" i="1"/>
  <c r="Y79" i="1"/>
  <c r="X79" i="1"/>
  <c r="W79" i="1"/>
  <c r="Y71" i="1"/>
  <c r="W71" i="1"/>
  <c r="X71" i="1"/>
  <c r="Y63" i="1"/>
  <c r="X63" i="1"/>
  <c r="W63" i="1"/>
  <c r="Y55" i="1"/>
  <c r="X55" i="1"/>
  <c r="W55" i="1"/>
  <c r="Y47" i="1"/>
  <c r="X47" i="1"/>
  <c r="W47" i="1"/>
  <c r="Y39" i="1"/>
  <c r="X39" i="1"/>
  <c r="W39" i="1"/>
  <c r="Y31" i="1"/>
  <c r="X31" i="1"/>
  <c r="W31" i="1"/>
  <c r="Y23" i="1"/>
  <c r="X23" i="1"/>
  <c r="W23" i="1"/>
  <c r="Y15" i="1"/>
  <c r="X15" i="1"/>
  <c r="W15" i="1"/>
  <c r="Y7" i="1"/>
  <c r="X7" i="1"/>
  <c r="W7" i="1"/>
  <c r="T992" i="1"/>
  <c r="U992" i="1"/>
  <c r="S992" i="1"/>
  <c r="T960" i="1"/>
  <c r="U960" i="1"/>
  <c r="S960" i="1"/>
  <c r="T896" i="1"/>
  <c r="U896" i="1"/>
  <c r="S896" i="1"/>
  <c r="T848" i="1"/>
  <c r="U848" i="1"/>
  <c r="S848" i="1"/>
  <c r="T816" i="1"/>
  <c r="U816" i="1"/>
  <c r="S816" i="1"/>
  <c r="T776" i="1"/>
  <c r="U776" i="1"/>
  <c r="S776" i="1"/>
  <c r="T728" i="1"/>
  <c r="U728" i="1"/>
  <c r="S728" i="1"/>
  <c r="T680" i="1"/>
  <c r="U680" i="1"/>
  <c r="S680" i="1"/>
  <c r="T648" i="1"/>
  <c r="U648" i="1"/>
  <c r="S648" i="1"/>
  <c r="T600" i="1"/>
  <c r="U600" i="1"/>
  <c r="S600" i="1"/>
  <c r="T576" i="1"/>
  <c r="U576" i="1"/>
  <c r="S576" i="1"/>
  <c r="T536" i="1"/>
  <c r="U536" i="1"/>
  <c r="S536" i="1"/>
  <c r="T520" i="1"/>
  <c r="U520" i="1"/>
  <c r="S520" i="1"/>
  <c r="T504" i="1"/>
  <c r="U504" i="1"/>
  <c r="S504" i="1"/>
  <c r="T464" i="1"/>
  <c r="U464" i="1"/>
  <c r="S464" i="1"/>
  <c r="T440" i="1"/>
  <c r="U440" i="1"/>
  <c r="S440" i="1"/>
  <c r="T424" i="1"/>
  <c r="U424" i="1"/>
  <c r="S424" i="1"/>
  <c r="T408" i="1"/>
  <c r="U408" i="1"/>
  <c r="S408" i="1"/>
  <c r="T392" i="1"/>
  <c r="U392" i="1"/>
  <c r="S392" i="1"/>
  <c r="T376" i="1"/>
  <c r="U376" i="1"/>
  <c r="S376" i="1"/>
  <c r="T360" i="1"/>
  <c r="U360" i="1"/>
  <c r="S360" i="1"/>
  <c r="T352" i="1"/>
  <c r="U352" i="1"/>
  <c r="S352" i="1"/>
  <c r="T336" i="1"/>
  <c r="U336" i="1"/>
  <c r="S336" i="1"/>
  <c r="T320" i="1"/>
  <c r="U320" i="1"/>
  <c r="S320" i="1"/>
  <c r="T304" i="1"/>
  <c r="U304" i="1"/>
  <c r="S304" i="1"/>
  <c r="T288" i="1"/>
  <c r="U288" i="1"/>
  <c r="S288" i="1"/>
  <c r="T272" i="1"/>
  <c r="U272" i="1"/>
  <c r="S272" i="1"/>
  <c r="T248" i="1"/>
  <c r="U248" i="1"/>
  <c r="S248" i="1"/>
  <c r="T232" i="1"/>
  <c r="U232" i="1"/>
  <c r="S232" i="1"/>
  <c r="T224" i="1"/>
  <c r="U224" i="1"/>
  <c r="S224" i="1"/>
  <c r="T208" i="1"/>
  <c r="U208" i="1"/>
  <c r="S208" i="1"/>
  <c r="T192" i="1"/>
  <c r="U192" i="1"/>
  <c r="S192" i="1"/>
  <c r="T176" i="1"/>
  <c r="U176" i="1"/>
  <c r="S176" i="1"/>
  <c r="T160" i="1"/>
  <c r="U160" i="1"/>
  <c r="S160" i="1"/>
  <c r="T144" i="1"/>
  <c r="U144" i="1"/>
  <c r="S144" i="1"/>
  <c r="T136" i="1"/>
  <c r="U136" i="1"/>
  <c r="S136" i="1"/>
  <c r="T120" i="1"/>
  <c r="U120" i="1"/>
  <c r="S120" i="1"/>
  <c r="T96" i="1"/>
  <c r="U96" i="1"/>
  <c r="S96" i="1"/>
  <c r="T80" i="1"/>
  <c r="U80" i="1"/>
  <c r="S80" i="1"/>
  <c r="T64" i="1"/>
  <c r="U64" i="1"/>
  <c r="S64" i="1"/>
  <c r="T48" i="1"/>
  <c r="U48" i="1"/>
  <c r="S48" i="1"/>
  <c r="T32" i="1"/>
  <c r="U32" i="1"/>
  <c r="S32" i="1"/>
  <c r="T16" i="1"/>
  <c r="U16" i="1"/>
  <c r="S16" i="1"/>
  <c r="Y991" i="1"/>
  <c r="X991" i="1"/>
  <c r="W991" i="1"/>
  <c r="Y863" i="1"/>
  <c r="X863" i="1"/>
  <c r="W863" i="1"/>
  <c r="T999" i="1"/>
  <c r="U999" i="1"/>
  <c r="S999" i="1"/>
  <c r="T991" i="1"/>
  <c r="S991" i="1"/>
  <c r="U991" i="1"/>
  <c r="T983" i="1"/>
  <c r="S983" i="1"/>
  <c r="T975" i="1"/>
  <c r="U975" i="1"/>
  <c r="S975" i="1"/>
  <c r="T967" i="1"/>
  <c r="U967" i="1"/>
  <c r="S967" i="1"/>
  <c r="T959" i="1"/>
  <c r="S959" i="1"/>
  <c r="U959" i="1"/>
  <c r="T951" i="1"/>
  <c r="S951" i="1"/>
  <c r="T943" i="1"/>
  <c r="U943" i="1"/>
  <c r="S943" i="1"/>
  <c r="T935" i="1"/>
  <c r="U935" i="1"/>
  <c r="S935" i="1"/>
  <c r="T927" i="1"/>
  <c r="S927" i="1"/>
  <c r="U927" i="1"/>
  <c r="T919" i="1"/>
  <c r="S919" i="1"/>
  <c r="T911" i="1"/>
  <c r="U911" i="1"/>
  <c r="S911" i="1"/>
  <c r="T903" i="1"/>
  <c r="U903" i="1"/>
  <c r="S903" i="1"/>
  <c r="T895" i="1"/>
  <c r="S895" i="1"/>
  <c r="U895" i="1"/>
  <c r="T887" i="1"/>
  <c r="S887" i="1"/>
  <c r="T879" i="1"/>
  <c r="U879" i="1"/>
  <c r="S879" i="1"/>
  <c r="T871" i="1"/>
  <c r="U871" i="1"/>
  <c r="S871" i="1"/>
  <c r="T863" i="1"/>
  <c r="S863" i="1"/>
  <c r="U863" i="1"/>
  <c r="T855" i="1"/>
  <c r="S855" i="1"/>
  <c r="T847" i="1"/>
  <c r="U847" i="1"/>
  <c r="S847" i="1"/>
  <c r="T839" i="1"/>
  <c r="U839" i="1"/>
  <c r="S839" i="1"/>
  <c r="T831" i="1"/>
  <c r="S831" i="1"/>
  <c r="U831" i="1"/>
  <c r="T823" i="1"/>
  <c r="S823" i="1"/>
  <c r="T815" i="1"/>
  <c r="U815" i="1"/>
  <c r="S815" i="1"/>
  <c r="T807" i="1"/>
  <c r="U807" i="1"/>
  <c r="S807" i="1"/>
  <c r="T799" i="1"/>
  <c r="S799" i="1"/>
  <c r="U799" i="1"/>
  <c r="T791" i="1"/>
  <c r="S791" i="1"/>
  <c r="T783" i="1"/>
  <c r="U783" i="1"/>
  <c r="S783" i="1"/>
  <c r="T775" i="1"/>
  <c r="U775" i="1"/>
  <c r="S775" i="1"/>
  <c r="T767" i="1"/>
  <c r="S767" i="1"/>
  <c r="U767" i="1"/>
  <c r="T759" i="1"/>
  <c r="S759" i="1"/>
  <c r="T751" i="1"/>
  <c r="U751" i="1"/>
  <c r="S751" i="1"/>
  <c r="T743" i="1"/>
  <c r="U743" i="1"/>
  <c r="S743" i="1"/>
  <c r="T735" i="1"/>
  <c r="U735" i="1"/>
  <c r="S735" i="1"/>
  <c r="T727" i="1"/>
  <c r="S727" i="1"/>
  <c r="T719" i="1"/>
  <c r="U719" i="1"/>
  <c r="S719" i="1"/>
  <c r="T711" i="1"/>
  <c r="U711" i="1"/>
  <c r="S711" i="1"/>
  <c r="T703" i="1"/>
  <c r="U703" i="1"/>
  <c r="S703" i="1"/>
  <c r="T695" i="1"/>
  <c r="U695" i="1"/>
  <c r="S695" i="1"/>
  <c r="T687" i="1"/>
  <c r="U687" i="1"/>
  <c r="S687" i="1"/>
  <c r="T679" i="1"/>
  <c r="U679" i="1"/>
  <c r="S679" i="1"/>
  <c r="T671" i="1"/>
  <c r="U671" i="1"/>
  <c r="T663" i="1"/>
  <c r="U663" i="1"/>
  <c r="S663" i="1"/>
  <c r="T655" i="1"/>
  <c r="U655" i="1"/>
  <c r="S655" i="1"/>
  <c r="T647" i="1"/>
  <c r="U647" i="1"/>
  <c r="S647" i="1"/>
  <c r="T639" i="1"/>
  <c r="U639" i="1"/>
  <c r="S639" i="1"/>
  <c r="T631" i="1"/>
  <c r="U631" i="1"/>
  <c r="S631" i="1"/>
  <c r="T623" i="1"/>
  <c r="U623" i="1"/>
  <c r="S623" i="1"/>
  <c r="T615" i="1"/>
  <c r="U615" i="1"/>
  <c r="S615" i="1"/>
  <c r="T607" i="1"/>
  <c r="U607" i="1"/>
  <c r="T599" i="1"/>
  <c r="U599" i="1"/>
  <c r="S599" i="1"/>
  <c r="T591" i="1"/>
  <c r="U591" i="1"/>
  <c r="S591" i="1"/>
  <c r="T583" i="1"/>
  <c r="U583" i="1"/>
  <c r="S583" i="1"/>
  <c r="T575" i="1"/>
  <c r="U575" i="1"/>
  <c r="S575" i="1"/>
  <c r="T567" i="1"/>
  <c r="U567" i="1"/>
  <c r="S567" i="1"/>
  <c r="T559" i="1"/>
  <c r="U559" i="1"/>
  <c r="S559" i="1"/>
  <c r="T551" i="1"/>
  <c r="U551" i="1"/>
  <c r="S551" i="1"/>
  <c r="T543" i="1"/>
  <c r="U543" i="1"/>
  <c r="T535" i="1"/>
  <c r="U535" i="1"/>
  <c r="S535" i="1"/>
  <c r="T527" i="1"/>
  <c r="U527" i="1"/>
  <c r="S527" i="1"/>
  <c r="T519" i="1"/>
  <c r="U519" i="1"/>
  <c r="S519" i="1"/>
  <c r="T511" i="1"/>
  <c r="U511" i="1"/>
  <c r="S511" i="1"/>
  <c r="T503" i="1"/>
  <c r="U503" i="1"/>
  <c r="S503" i="1"/>
  <c r="T495" i="1"/>
  <c r="U495" i="1"/>
  <c r="S495" i="1"/>
  <c r="T487" i="1"/>
  <c r="U487" i="1"/>
  <c r="S487" i="1"/>
  <c r="T479" i="1"/>
  <c r="U479" i="1"/>
  <c r="T471" i="1"/>
  <c r="U471" i="1"/>
  <c r="S471" i="1"/>
  <c r="T463" i="1"/>
  <c r="U463" i="1"/>
  <c r="S463" i="1"/>
  <c r="T455" i="1"/>
  <c r="U455" i="1"/>
  <c r="S455" i="1"/>
  <c r="T447" i="1"/>
  <c r="U447" i="1"/>
  <c r="S447" i="1"/>
  <c r="T439" i="1"/>
  <c r="U439" i="1"/>
  <c r="T431" i="1"/>
  <c r="U431" i="1"/>
  <c r="S431" i="1"/>
  <c r="T423" i="1"/>
  <c r="U423" i="1"/>
  <c r="S423" i="1"/>
  <c r="T415" i="1"/>
  <c r="U415" i="1"/>
  <c r="S415" i="1"/>
  <c r="T407" i="1"/>
  <c r="U407" i="1"/>
  <c r="S407" i="1"/>
  <c r="T399" i="1"/>
  <c r="U399" i="1"/>
  <c r="T391" i="1"/>
  <c r="U391" i="1"/>
  <c r="S391" i="1"/>
  <c r="T383" i="1"/>
  <c r="U383" i="1"/>
  <c r="S383" i="1"/>
  <c r="T375" i="1"/>
  <c r="U375" i="1"/>
  <c r="S375" i="1"/>
  <c r="T367" i="1"/>
  <c r="U367" i="1"/>
  <c r="S367" i="1"/>
  <c r="T359" i="1"/>
  <c r="U359" i="1"/>
  <c r="S359" i="1"/>
  <c r="T351" i="1"/>
  <c r="U351" i="1"/>
  <c r="S351" i="1"/>
  <c r="T343" i="1"/>
  <c r="U343" i="1"/>
  <c r="S343" i="1"/>
  <c r="T335" i="1"/>
  <c r="U335" i="1"/>
  <c r="T327" i="1"/>
  <c r="U327" i="1"/>
  <c r="S327" i="1"/>
  <c r="T319" i="1"/>
  <c r="U319" i="1"/>
  <c r="S319" i="1"/>
  <c r="T311" i="1"/>
  <c r="U311" i="1"/>
  <c r="S311" i="1"/>
  <c r="T303" i="1"/>
  <c r="U303" i="1"/>
  <c r="S303" i="1"/>
  <c r="T295" i="1"/>
  <c r="U295" i="1"/>
  <c r="S295" i="1"/>
  <c r="T287" i="1"/>
  <c r="U287" i="1"/>
  <c r="S287" i="1"/>
  <c r="T279" i="1"/>
  <c r="U279" i="1"/>
  <c r="S279" i="1"/>
  <c r="T271" i="1"/>
  <c r="U271" i="1"/>
  <c r="S271" i="1"/>
  <c r="T263" i="1"/>
  <c r="U263" i="1"/>
  <c r="T255" i="1"/>
  <c r="U255" i="1"/>
  <c r="S255" i="1"/>
  <c r="T247" i="1"/>
  <c r="U247" i="1"/>
  <c r="S247" i="1"/>
  <c r="T239" i="1"/>
  <c r="U239" i="1"/>
  <c r="S239" i="1"/>
  <c r="T231" i="1"/>
  <c r="U231" i="1"/>
  <c r="T223" i="1"/>
  <c r="U223" i="1"/>
  <c r="S223" i="1"/>
  <c r="T215" i="1"/>
  <c r="U215" i="1"/>
  <c r="S215" i="1"/>
  <c r="T207" i="1"/>
  <c r="U207" i="1"/>
  <c r="S207" i="1"/>
  <c r="T199" i="1"/>
  <c r="U199" i="1"/>
  <c r="T191" i="1"/>
  <c r="U191" i="1"/>
  <c r="S191" i="1"/>
  <c r="T183" i="1"/>
  <c r="U183" i="1"/>
  <c r="S183" i="1"/>
  <c r="T175" i="1"/>
  <c r="U175" i="1"/>
  <c r="S175" i="1"/>
  <c r="T167" i="1"/>
  <c r="U167" i="1"/>
  <c r="T159" i="1"/>
  <c r="U159" i="1"/>
  <c r="S159" i="1"/>
  <c r="T151" i="1"/>
  <c r="U151" i="1"/>
  <c r="S151" i="1"/>
  <c r="T143" i="1"/>
  <c r="U143" i="1"/>
  <c r="S143" i="1"/>
  <c r="T135" i="1"/>
  <c r="U135" i="1"/>
  <c r="T127" i="1"/>
  <c r="U127" i="1"/>
  <c r="S127" i="1"/>
  <c r="T119" i="1"/>
  <c r="U119" i="1"/>
  <c r="S119" i="1"/>
  <c r="T111" i="1"/>
  <c r="U111" i="1"/>
  <c r="S111" i="1"/>
  <c r="T103" i="1"/>
  <c r="U103" i="1"/>
  <c r="T95" i="1"/>
  <c r="U95" i="1"/>
  <c r="S95" i="1"/>
  <c r="T87" i="1"/>
  <c r="U87" i="1"/>
  <c r="S87" i="1"/>
  <c r="T79" i="1"/>
  <c r="U79" i="1"/>
  <c r="S79" i="1"/>
  <c r="T71" i="1"/>
  <c r="U71" i="1"/>
  <c r="T63" i="1"/>
  <c r="U63" i="1"/>
  <c r="S63" i="1"/>
  <c r="T55" i="1"/>
  <c r="U55" i="1"/>
  <c r="S55" i="1"/>
  <c r="T47" i="1"/>
  <c r="U47" i="1"/>
  <c r="S47" i="1"/>
  <c r="T39" i="1"/>
  <c r="U39" i="1"/>
  <c r="T31" i="1"/>
  <c r="U31" i="1"/>
  <c r="S31" i="1"/>
  <c r="T23" i="1"/>
  <c r="U23" i="1"/>
  <c r="S23" i="1"/>
  <c r="T15" i="1"/>
  <c r="U15" i="1"/>
  <c r="S15" i="1"/>
  <c r="T7" i="1"/>
  <c r="U7" i="1"/>
  <c r="Y998" i="1"/>
  <c r="X998" i="1"/>
  <c r="W998" i="1"/>
  <c r="Y990" i="1"/>
  <c r="X990" i="1"/>
  <c r="W990" i="1"/>
  <c r="X982" i="1"/>
  <c r="Y982" i="1"/>
  <c r="W982" i="1"/>
  <c r="Y974" i="1"/>
  <c r="X974" i="1"/>
  <c r="W974" i="1"/>
  <c r="Y966" i="1"/>
  <c r="X966" i="1"/>
  <c r="W966" i="1"/>
  <c r="Y958" i="1"/>
  <c r="X958" i="1"/>
  <c r="W958" i="1"/>
  <c r="Y950" i="1"/>
  <c r="X950" i="1"/>
  <c r="W950" i="1"/>
  <c r="Y942" i="1"/>
  <c r="X942" i="1"/>
  <c r="W942" i="1"/>
  <c r="Y934" i="1"/>
  <c r="X934" i="1"/>
  <c r="W934" i="1"/>
  <c r="Y926" i="1"/>
  <c r="X926" i="1"/>
  <c r="W926" i="1"/>
  <c r="S479" i="1"/>
  <c r="S335" i="1"/>
  <c r="S103" i="1"/>
  <c r="U919" i="1"/>
  <c r="T968" i="1"/>
  <c r="U968" i="1"/>
  <c r="S968" i="1"/>
  <c r="T928" i="1"/>
  <c r="U928" i="1"/>
  <c r="S928" i="1"/>
  <c r="T880" i="1"/>
  <c r="U880" i="1"/>
  <c r="S880" i="1"/>
  <c r="T832" i="1"/>
  <c r="U832" i="1"/>
  <c r="S832" i="1"/>
  <c r="T784" i="1"/>
  <c r="U784" i="1"/>
  <c r="S784" i="1"/>
  <c r="T744" i="1"/>
  <c r="U744" i="1"/>
  <c r="S744" i="1"/>
  <c r="T704" i="1"/>
  <c r="U704" i="1"/>
  <c r="S704" i="1"/>
  <c r="T656" i="1"/>
  <c r="U656" i="1"/>
  <c r="S656" i="1"/>
  <c r="T608" i="1"/>
  <c r="U608" i="1"/>
  <c r="S608" i="1"/>
  <c r="T552" i="1"/>
  <c r="U552" i="1"/>
  <c r="S552" i="1"/>
  <c r="T488" i="1"/>
  <c r="U488" i="1"/>
  <c r="S488" i="1"/>
  <c r="T997" i="1"/>
  <c r="U997" i="1"/>
  <c r="S997" i="1"/>
  <c r="T989" i="1"/>
  <c r="U989" i="1"/>
  <c r="S989" i="1"/>
  <c r="T981" i="1"/>
  <c r="U981" i="1"/>
  <c r="S981" i="1"/>
  <c r="T973" i="1"/>
  <c r="U973" i="1"/>
  <c r="S973" i="1"/>
  <c r="T965" i="1"/>
  <c r="U965" i="1"/>
  <c r="S965" i="1"/>
  <c r="T957" i="1"/>
  <c r="U957" i="1"/>
  <c r="S957" i="1"/>
  <c r="T949" i="1"/>
  <c r="U949" i="1"/>
  <c r="S949" i="1"/>
  <c r="T941" i="1"/>
  <c r="U941" i="1"/>
  <c r="S941" i="1"/>
  <c r="T933" i="1"/>
  <c r="U933" i="1"/>
  <c r="S933" i="1"/>
  <c r="T925" i="1"/>
  <c r="U925" i="1"/>
  <c r="S925" i="1"/>
  <c r="S39" i="1"/>
  <c r="U855" i="1"/>
  <c r="T1000" i="1"/>
  <c r="U1000" i="1"/>
  <c r="S1000" i="1"/>
  <c r="T952" i="1"/>
  <c r="U952" i="1"/>
  <c r="S952" i="1"/>
  <c r="T904" i="1"/>
  <c r="U904" i="1"/>
  <c r="S904" i="1"/>
  <c r="T856" i="1"/>
  <c r="U856" i="1"/>
  <c r="S856" i="1"/>
  <c r="T824" i="1"/>
  <c r="U824" i="1"/>
  <c r="S824" i="1"/>
  <c r="T768" i="1"/>
  <c r="U768" i="1"/>
  <c r="S768" i="1"/>
  <c r="T720" i="1"/>
  <c r="U720" i="1"/>
  <c r="S720" i="1"/>
  <c r="T672" i="1"/>
  <c r="U672" i="1"/>
  <c r="S672" i="1"/>
  <c r="T640" i="1"/>
  <c r="U640" i="1"/>
  <c r="S640" i="1"/>
  <c r="T592" i="1"/>
  <c r="U592" i="1"/>
  <c r="S592" i="1"/>
  <c r="T544" i="1"/>
  <c r="U544" i="1"/>
  <c r="S544" i="1"/>
  <c r="T448" i="1"/>
  <c r="U448" i="1"/>
  <c r="S448" i="1"/>
  <c r="S543" i="1"/>
  <c r="S439" i="1"/>
  <c r="S263" i="1"/>
  <c r="S7" i="1"/>
  <c r="U823" i="1"/>
  <c r="T984" i="1"/>
  <c r="U984" i="1"/>
  <c r="S984" i="1"/>
  <c r="T920" i="1"/>
  <c r="U920" i="1"/>
  <c r="S920" i="1"/>
  <c r="T864" i="1"/>
  <c r="U864" i="1"/>
  <c r="S864" i="1"/>
  <c r="T800" i="1"/>
  <c r="U800" i="1"/>
  <c r="S800" i="1"/>
  <c r="T736" i="1"/>
  <c r="U736" i="1"/>
  <c r="S736" i="1"/>
  <c r="T688" i="1"/>
  <c r="U688" i="1"/>
  <c r="S688" i="1"/>
  <c r="T624" i="1"/>
  <c r="U624" i="1"/>
  <c r="S624" i="1"/>
  <c r="T560" i="1"/>
  <c r="U560" i="1"/>
  <c r="S560" i="1"/>
  <c r="T472" i="1"/>
  <c r="U472" i="1"/>
  <c r="S472" i="1"/>
  <c r="T998" i="1"/>
  <c r="U998" i="1"/>
  <c r="T988" i="1"/>
  <c r="U988" i="1"/>
  <c r="S988" i="1"/>
  <c r="T972" i="1"/>
  <c r="U972" i="1"/>
  <c r="S972" i="1"/>
  <c r="T956" i="1"/>
  <c r="U956" i="1"/>
  <c r="S956" i="1"/>
  <c r="T940" i="1"/>
  <c r="U940" i="1"/>
  <c r="S940" i="1"/>
  <c r="T916" i="1"/>
  <c r="U916" i="1"/>
  <c r="S916" i="1"/>
  <c r="T900" i="1"/>
  <c r="U900" i="1"/>
  <c r="S900" i="1"/>
  <c r="T876" i="1"/>
  <c r="U876" i="1"/>
  <c r="S876" i="1"/>
  <c r="T860" i="1"/>
  <c r="U860" i="1"/>
  <c r="S860" i="1"/>
  <c r="T836" i="1"/>
  <c r="U836" i="1"/>
  <c r="S836" i="1"/>
  <c r="T979" i="1"/>
  <c r="U979" i="1"/>
  <c r="S979" i="1"/>
  <c r="T955" i="1"/>
  <c r="U955" i="1"/>
  <c r="S955" i="1"/>
  <c r="T923" i="1"/>
  <c r="U923" i="1"/>
  <c r="S923" i="1"/>
  <c r="T899" i="1"/>
  <c r="U899" i="1"/>
  <c r="S899" i="1"/>
  <c r="T883" i="1"/>
  <c r="U883" i="1"/>
  <c r="S883" i="1"/>
  <c r="T851" i="1"/>
  <c r="U851" i="1"/>
  <c r="S851" i="1"/>
  <c r="T835" i="1"/>
  <c r="U835" i="1"/>
  <c r="S835" i="1"/>
  <c r="T827" i="1"/>
  <c r="U827" i="1"/>
  <c r="S827" i="1"/>
  <c r="T819" i="1"/>
  <c r="U819" i="1"/>
  <c r="S819" i="1"/>
  <c r="T803" i="1"/>
  <c r="U803" i="1"/>
  <c r="S803" i="1"/>
  <c r="T795" i="1"/>
  <c r="U795" i="1"/>
  <c r="S795" i="1"/>
  <c r="S231" i="1"/>
  <c r="U791" i="1"/>
  <c r="T976" i="1"/>
  <c r="U976" i="1"/>
  <c r="S976" i="1"/>
  <c r="T944" i="1"/>
  <c r="U944" i="1"/>
  <c r="S944" i="1"/>
  <c r="T888" i="1"/>
  <c r="U888" i="1"/>
  <c r="S888" i="1"/>
  <c r="T840" i="1"/>
  <c r="U840" i="1"/>
  <c r="S840" i="1"/>
  <c r="T792" i="1"/>
  <c r="U792" i="1"/>
  <c r="S792" i="1"/>
  <c r="T760" i="1"/>
  <c r="U760" i="1"/>
  <c r="S760" i="1"/>
  <c r="T712" i="1"/>
  <c r="U712" i="1"/>
  <c r="S712" i="1"/>
  <c r="T664" i="1"/>
  <c r="U664" i="1"/>
  <c r="S664" i="1"/>
  <c r="T616" i="1"/>
  <c r="U616" i="1"/>
  <c r="S616" i="1"/>
  <c r="T568" i="1"/>
  <c r="U568" i="1"/>
  <c r="S568" i="1"/>
  <c r="T496" i="1"/>
  <c r="U496" i="1"/>
  <c r="S496" i="1"/>
  <c r="T996" i="1"/>
  <c r="U996" i="1"/>
  <c r="S996" i="1"/>
  <c r="T980" i="1"/>
  <c r="U980" i="1"/>
  <c r="S980" i="1"/>
  <c r="T964" i="1"/>
  <c r="U964" i="1"/>
  <c r="S964" i="1"/>
  <c r="T948" i="1"/>
  <c r="U948" i="1"/>
  <c r="S948" i="1"/>
  <c r="T932" i="1"/>
  <c r="U932" i="1"/>
  <c r="S932" i="1"/>
  <c r="T924" i="1"/>
  <c r="U924" i="1"/>
  <c r="S924" i="1"/>
  <c r="T908" i="1"/>
  <c r="U908" i="1"/>
  <c r="S908" i="1"/>
  <c r="T892" i="1"/>
  <c r="U892" i="1"/>
  <c r="S892" i="1"/>
  <c r="T884" i="1"/>
  <c r="U884" i="1"/>
  <c r="S884" i="1"/>
  <c r="T868" i="1"/>
  <c r="U868" i="1"/>
  <c r="S868" i="1"/>
  <c r="T852" i="1"/>
  <c r="U852" i="1"/>
  <c r="S852" i="1"/>
  <c r="T844" i="1"/>
  <c r="U844" i="1"/>
  <c r="S844" i="1"/>
  <c r="T828" i="1"/>
  <c r="U828" i="1"/>
  <c r="S828" i="1"/>
  <c r="T995" i="1"/>
  <c r="U995" i="1"/>
  <c r="S995" i="1"/>
  <c r="T987" i="1"/>
  <c r="U987" i="1"/>
  <c r="S987" i="1"/>
  <c r="T963" i="1"/>
  <c r="U963" i="1"/>
  <c r="S963" i="1"/>
  <c r="T947" i="1"/>
  <c r="U947" i="1"/>
  <c r="S947" i="1"/>
  <c r="T931" i="1"/>
  <c r="U931" i="1"/>
  <c r="S931" i="1"/>
  <c r="T907" i="1"/>
  <c r="U907" i="1"/>
  <c r="S907" i="1"/>
  <c r="T891" i="1"/>
  <c r="U891" i="1"/>
  <c r="S891" i="1"/>
  <c r="T875" i="1"/>
  <c r="U875" i="1"/>
  <c r="S875" i="1"/>
  <c r="T859" i="1"/>
  <c r="U859" i="1"/>
  <c r="S859" i="1"/>
  <c r="T843" i="1"/>
  <c r="U843" i="1"/>
  <c r="S843" i="1"/>
  <c r="T811" i="1"/>
  <c r="U811" i="1"/>
  <c r="S811" i="1"/>
  <c r="T1002" i="1"/>
  <c r="U1002" i="1"/>
  <c r="S1002" i="1"/>
  <c r="T994" i="1"/>
  <c r="U994" i="1"/>
  <c r="S994" i="1"/>
  <c r="T986" i="1"/>
  <c r="U986" i="1"/>
  <c r="S986" i="1"/>
  <c r="T978" i="1"/>
  <c r="U978" i="1"/>
  <c r="S978" i="1"/>
  <c r="T970" i="1"/>
  <c r="U970" i="1"/>
  <c r="S970" i="1"/>
  <c r="T962" i="1"/>
  <c r="U962" i="1"/>
  <c r="S962" i="1"/>
  <c r="T954" i="1"/>
  <c r="U954" i="1"/>
  <c r="S954" i="1"/>
  <c r="T946" i="1"/>
  <c r="U946" i="1"/>
  <c r="S946" i="1"/>
  <c r="T938" i="1"/>
  <c r="U938" i="1"/>
  <c r="S938" i="1"/>
  <c r="T930" i="1"/>
  <c r="U930" i="1"/>
  <c r="S930" i="1"/>
  <c r="T922" i="1"/>
  <c r="U922" i="1"/>
  <c r="S922" i="1"/>
  <c r="T914" i="1"/>
  <c r="U914" i="1"/>
  <c r="S914" i="1"/>
  <c r="T906" i="1"/>
  <c r="U906" i="1"/>
  <c r="S906" i="1"/>
  <c r="T898" i="1"/>
  <c r="U898" i="1"/>
  <c r="S898" i="1"/>
  <c r="T890" i="1"/>
  <c r="U890" i="1"/>
  <c r="S890" i="1"/>
  <c r="T882" i="1"/>
  <c r="U882" i="1"/>
  <c r="S882" i="1"/>
  <c r="T874" i="1"/>
  <c r="U874" i="1"/>
  <c r="S874" i="1"/>
  <c r="T866" i="1"/>
  <c r="U866" i="1"/>
  <c r="S866" i="1"/>
  <c r="T858" i="1"/>
  <c r="U858" i="1"/>
  <c r="S858" i="1"/>
  <c r="T850" i="1"/>
  <c r="U850" i="1"/>
  <c r="S850" i="1"/>
  <c r="T842" i="1"/>
  <c r="U842" i="1"/>
  <c r="S842" i="1"/>
  <c r="T834" i="1"/>
  <c r="U834" i="1"/>
  <c r="S834" i="1"/>
  <c r="T826" i="1"/>
  <c r="U826" i="1"/>
  <c r="S826" i="1"/>
  <c r="T818" i="1"/>
  <c r="U818" i="1"/>
  <c r="S818" i="1"/>
  <c r="T810" i="1"/>
  <c r="U810" i="1"/>
  <c r="S810" i="1"/>
  <c r="T802" i="1"/>
  <c r="U802" i="1"/>
  <c r="S802" i="1"/>
  <c r="T794" i="1"/>
  <c r="U794" i="1"/>
  <c r="S794" i="1"/>
  <c r="T786" i="1"/>
  <c r="U786" i="1"/>
  <c r="S786" i="1"/>
  <c r="T778" i="1"/>
  <c r="U778" i="1"/>
  <c r="S778" i="1"/>
  <c r="T770" i="1"/>
  <c r="U770" i="1"/>
  <c r="S770" i="1"/>
  <c r="T762" i="1"/>
  <c r="U762" i="1"/>
  <c r="S762" i="1"/>
  <c r="T754" i="1"/>
  <c r="U754" i="1"/>
  <c r="S754" i="1"/>
  <c r="T746" i="1"/>
  <c r="U746" i="1"/>
  <c r="S746" i="1"/>
  <c r="T738" i="1"/>
  <c r="U738" i="1"/>
  <c r="S738" i="1"/>
  <c r="T730" i="1"/>
  <c r="U730" i="1"/>
  <c r="S730" i="1"/>
  <c r="T722" i="1"/>
  <c r="U722" i="1"/>
  <c r="T714" i="1"/>
  <c r="U714" i="1"/>
  <c r="S714" i="1"/>
  <c r="T706" i="1"/>
  <c r="U706" i="1"/>
  <c r="S706" i="1"/>
  <c r="T698" i="1"/>
  <c r="U698" i="1"/>
  <c r="S698" i="1"/>
  <c r="T690" i="1"/>
  <c r="U690" i="1"/>
  <c r="S690" i="1"/>
  <c r="T682" i="1"/>
  <c r="U682" i="1"/>
  <c r="S682" i="1"/>
  <c r="T674" i="1"/>
  <c r="U674" i="1"/>
  <c r="S674" i="1"/>
  <c r="T666" i="1"/>
  <c r="U666" i="1"/>
  <c r="S666" i="1"/>
  <c r="T658" i="1"/>
  <c r="U658" i="1"/>
  <c r="T650" i="1"/>
  <c r="U650" i="1"/>
  <c r="S650" i="1"/>
  <c r="T642" i="1"/>
  <c r="U642" i="1"/>
  <c r="S642" i="1"/>
  <c r="T634" i="1"/>
  <c r="S634" i="1"/>
  <c r="T626" i="1"/>
  <c r="U626" i="1"/>
  <c r="S626" i="1"/>
  <c r="T618" i="1"/>
  <c r="U618" i="1"/>
  <c r="S618" i="1"/>
  <c r="T610" i="1"/>
  <c r="U610" i="1"/>
  <c r="S610" i="1"/>
  <c r="T602" i="1"/>
  <c r="U602" i="1"/>
  <c r="S602" i="1"/>
  <c r="T594" i="1"/>
  <c r="U594" i="1"/>
  <c r="T586" i="1"/>
  <c r="S586" i="1"/>
  <c r="U586" i="1"/>
  <c r="T578" i="1"/>
  <c r="U578" i="1"/>
  <c r="S578" i="1"/>
  <c r="T570" i="1"/>
  <c r="U570" i="1"/>
  <c r="S570" i="1"/>
  <c r="T562" i="1"/>
  <c r="U562" i="1"/>
  <c r="S562" i="1"/>
  <c r="T554" i="1"/>
  <c r="U554" i="1"/>
  <c r="S554" i="1"/>
  <c r="T546" i="1"/>
  <c r="U546" i="1"/>
  <c r="S546" i="1"/>
  <c r="T538" i="1"/>
  <c r="U538" i="1"/>
  <c r="S538" i="1"/>
  <c r="T530" i="1"/>
  <c r="U530" i="1"/>
  <c r="T522" i="1"/>
  <c r="S522" i="1"/>
  <c r="U522" i="1"/>
  <c r="T514" i="1"/>
  <c r="U514" i="1"/>
  <c r="S514" i="1"/>
  <c r="T506" i="1"/>
  <c r="U506" i="1"/>
  <c r="S506" i="1"/>
  <c r="T498" i="1"/>
  <c r="U498" i="1"/>
  <c r="S498" i="1"/>
  <c r="T490" i="1"/>
  <c r="U490" i="1"/>
  <c r="S490" i="1"/>
  <c r="T482" i="1"/>
  <c r="U482" i="1"/>
  <c r="S482" i="1"/>
  <c r="T474" i="1"/>
  <c r="U474" i="1"/>
  <c r="S474" i="1"/>
  <c r="T466" i="1"/>
  <c r="U466" i="1"/>
  <c r="T458" i="1"/>
  <c r="U458" i="1"/>
  <c r="S458" i="1"/>
  <c r="T450" i="1"/>
  <c r="U450" i="1"/>
  <c r="S450" i="1"/>
  <c r="T442" i="1"/>
  <c r="S442" i="1"/>
  <c r="U442" i="1"/>
  <c r="T434" i="1"/>
  <c r="S434" i="1"/>
  <c r="U434" i="1"/>
  <c r="T426" i="1"/>
  <c r="S426" i="1"/>
  <c r="U426" i="1"/>
  <c r="T418" i="1"/>
  <c r="U418" i="1"/>
  <c r="S418" i="1"/>
  <c r="T410" i="1"/>
  <c r="S410" i="1"/>
  <c r="T402" i="1"/>
  <c r="S402" i="1"/>
  <c r="U402" i="1"/>
  <c r="T394" i="1"/>
  <c r="S394" i="1"/>
  <c r="U394" i="1"/>
  <c r="T386" i="1"/>
  <c r="S386" i="1"/>
  <c r="U386" i="1"/>
  <c r="T378" i="1"/>
  <c r="S378" i="1"/>
  <c r="U378" i="1"/>
  <c r="T370" i="1"/>
  <c r="S370" i="1"/>
  <c r="U370" i="1"/>
  <c r="T362" i="1"/>
  <c r="S362" i="1"/>
  <c r="U362" i="1"/>
  <c r="T354" i="1"/>
  <c r="U354" i="1"/>
  <c r="S354" i="1"/>
  <c r="T346" i="1"/>
  <c r="S346" i="1"/>
  <c r="U346" i="1"/>
  <c r="T338" i="1"/>
  <c r="S338" i="1"/>
  <c r="U338" i="1"/>
  <c r="T330" i="1"/>
  <c r="S330" i="1"/>
  <c r="U330" i="1"/>
  <c r="T322" i="1"/>
  <c r="S322" i="1"/>
  <c r="U322" i="1"/>
  <c r="T314" i="1"/>
  <c r="S314" i="1"/>
  <c r="U314" i="1"/>
  <c r="T306" i="1"/>
  <c r="S306" i="1"/>
  <c r="U306" i="1"/>
  <c r="T298" i="1"/>
  <c r="S298" i="1"/>
  <c r="U298" i="1"/>
  <c r="T290" i="1"/>
  <c r="U290" i="1"/>
  <c r="S290" i="1"/>
  <c r="T282" i="1"/>
  <c r="S282" i="1"/>
  <c r="U282" i="1"/>
  <c r="T274" i="1"/>
  <c r="S274" i="1"/>
  <c r="U274" i="1"/>
  <c r="T266" i="1"/>
  <c r="S266" i="1"/>
  <c r="U266" i="1"/>
  <c r="T258" i="1"/>
  <c r="S258" i="1"/>
  <c r="U258" i="1"/>
  <c r="T250" i="1"/>
  <c r="S250" i="1"/>
  <c r="U250" i="1"/>
  <c r="T242" i="1"/>
  <c r="S242" i="1"/>
  <c r="U242" i="1"/>
  <c r="T234" i="1"/>
  <c r="S234" i="1"/>
  <c r="U234" i="1"/>
  <c r="T226" i="1"/>
  <c r="U226" i="1"/>
  <c r="S226" i="1"/>
  <c r="T218" i="1"/>
  <c r="S218" i="1"/>
  <c r="U218" i="1"/>
  <c r="T210" i="1"/>
  <c r="S210" i="1"/>
  <c r="U210" i="1"/>
  <c r="T202" i="1"/>
  <c r="S202" i="1"/>
  <c r="U202" i="1"/>
  <c r="T194" i="1"/>
  <c r="U194" i="1"/>
  <c r="S194" i="1"/>
  <c r="T186" i="1"/>
  <c r="U186" i="1"/>
  <c r="S186" i="1"/>
  <c r="T178" i="1"/>
  <c r="U178" i="1"/>
  <c r="S178" i="1"/>
  <c r="T170" i="1"/>
  <c r="S170" i="1"/>
  <c r="U170" i="1"/>
  <c r="S722" i="1"/>
  <c r="S399" i="1"/>
  <c r="S199" i="1"/>
  <c r="U759" i="1"/>
  <c r="T912" i="1"/>
  <c r="U912" i="1"/>
  <c r="S912" i="1"/>
  <c r="T971" i="1"/>
  <c r="U971" i="1"/>
  <c r="S971" i="1"/>
  <c r="T939" i="1"/>
  <c r="U939" i="1"/>
  <c r="S939" i="1"/>
  <c r="T915" i="1"/>
  <c r="U915" i="1"/>
  <c r="S915" i="1"/>
  <c r="T867" i="1"/>
  <c r="U867" i="1"/>
  <c r="S867" i="1"/>
  <c r="T1001" i="1"/>
  <c r="S1001" i="1"/>
  <c r="U1001" i="1"/>
  <c r="T993" i="1"/>
  <c r="U993" i="1"/>
  <c r="S993" i="1"/>
  <c r="T985" i="1"/>
  <c r="S985" i="1"/>
  <c r="U985" i="1"/>
  <c r="T977" i="1"/>
  <c r="S977" i="1"/>
  <c r="U977" i="1"/>
  <c r="T969" i="1"/>
  <c r="S969" i="1"/>
  <c r="U969" i="1"/>
  <c r="T961" i="1"/>
  <c r="U961" i="1"/>
  <c r="S961" i="1"/>
  <c r="T953" i="1"/>
  <c r="S953" i="1"/>
  <c r="U953" i="1"/>
  <c r="T945" i="1"/>
  <c r="S945" i="1"/>
  <c r="U945" i="1"/>
  <c r="T937" i="1"/>
  <c r="S937" i="1"/>
  <c r="U937" i="1"/>
  <c r="T929" i="1"/>
  <c r="U929" i="1"/>
  <c r="S929" i="1"/>
  <c r="T921" i="1"/>
  <c r="S921" i="1"/>
  <c r="U921" i="1"/>
  <c r="T913" i="1"/>
  <c r="S913" i="1"/>
  <c r="U913" i="1"/>
  <c r="T905" i="1"/>
  <c r="S905" i="1"/>
  <c r="U905" i="1"/>
  <c r="T897" i="1"/>
  <c r="U897" i="1"/>
  <c r="S897" i="1"/>
  <c r="T889" i="1"/>
  <c r="S889" i="1"/>
  <c r="U889" i="1"/>
  <c r="T881" i="1"/>
  <c r="S881" i="1"/>
  <c r="U881" i="1"/>
  <c r="T873" i="1"/>
  <c r="S873" i="1"/>
  <c r="U873" i="1"/>
  <c r="T865" i="1"/>
  <c r="U865" i="1"/>
  <c r="S865" i="1"/>
  <c r="T857" i="1"/>
  <c r="S857" i="1"/>
  <c r="U857" i="1"/>
  <c r="T849" i="1"/>
  <c r="S849" i="1"/>
  <c r="U849" i="1"/>
  <c r="T841" i="1"/>
  <c r="S841" i="1"/>
  <c r="U841" i="1"/>
  <c r="T833" i="1"/>
  <c r="U833" i="1"/>
  <c r="S833" i="1"/>
  <c r="T825" i="1"/>
  <c r="S825" i="1"/>
  <c r="U825" i="1"/>
  <c r="T817" i="1"/>
  <c r="S817" i="1"/>
  <c r="U817" i="1"/>
  <c r="T809" i="1"/>
  <c r="S809" i="1"/>
  <c r="U809" i="1"/>
  <c r="T801" i="1"/>
  <c r="U801" i="1"/>
  <c r="S801" i="1"/>
  <c r="T793" i="1"/>
  <c r="S793" i="1"/>
  <c r="U793" i="1"/>
  <c r="T785" i="1"/>
  <c r="S785" i="1"/>
  <c r="U785" i="1"/>
  <c r="T777" i="1"/>
  <c r="S777" i="1"/>
  <c r="U777" i="1"/>
  <c r="T769" i="1"/>
  <c r="U769" i="1"/>
  <c r="S769" i="1"/>
  <c r="T761" i="1"/>
  <c r="S761" i="1"/>
  <c r="U761" i="1"/>
  <c r="T753" i="1"/>
  <c r="S753" i="1"/>
  <c r="U753" i="1"/>
  <c r="T745" i="1"/>
  <c r="S745" i="1"/>
  <c r="U745" i="1"/>
  <c r="T737" i="1"/>
  <c r="U737" i="1"/>
  <c r="S737" i="1"/>
  <c r="T729" i="1"/>
  <c r="S729" i="1"/>
  <c r="U729" i="1"/>
  <c r="T721" i="1"/>
  <c r="U721" i="1"/>
  <c r="S721" i="1"/>
  <c r="T713" i="1"/>
  <c r="U713" i="1"/>
  <c r="S713" i="1"/>
  <c r="T705" i="1"/>
  <c r="U705" i="1"/>
  <c r="S705" i="1"/>
  <c r="T697" i="1"/>
  <c r="U697" i="1"/>
  <c r="T689" i="1"/>
  <c r="S689" i="1"/>
  <c r="U689" i="1"/>
  <c r="T681" i="1"/>
  <c r="U681" i="1"/>
  <c r="S681" i="1"/>
  <c r="S607" i="1"/>
  <c r="S167" i="1"/>
  <c r="U983" i="1"/>
  <c r="U727" i="1"/>
  <c r="T162" i="1"/>
  <c r="U162" i="1"/>
  <c r="S162" i="1"/>
  <c r="T154" i="1"/>
  <c r="U154" i="1"/>
  <c r="S154" i="1"/>
  <c r="T146" i="1"/>
  <c r="U146" i="1"/>
  <c r="S146" i="1"/>
  <c r="T138" i="1"/>
  <c r="S138" i="1"/>
  <c r="U138" i="1"/>
  <c r="T130" i="1"/>
  <c r="U130" i="1"/>
  <c r="S130" i="1"/>
  <c r="T122" i="1"/>
  <c r="U122" i="1"/>
  <c r="S122" i="1"/>
  <c r="T114" i="1"/>
  <c r="U114" i="1"/>
  <c r="S114" i="1"/>
  <c r="T106" i="1"/>
  <c r="U106" i="1"/>
  <c r="S106" i="1"/>
  <c r="T98" i="1"/>
  <c r="U98" i="1"/>
  <c r="S98" i="1"/>
  <c r="T90" i="1"/>
  <c r="U90" i="1"/>
  <c r="S90" i="1"/>
  <c r="T82" i="1"/>
  <c r="S82" i="1"/>
  <c r="U82" i="1"/>
  <c r="T74" i="1"/>
  <c r="U74" i="1"/>
  <c r="S74" i="1"/>
  <c r="T66" i="1"/>
  <c r="U66" i="1"/>
  <c r="S66" i="1"/>
  <c r="T58" i="1"/>
  <c r="U58" i="1"/>
  <c r="S58" i="1"/>
  <c r="T50" i="1"/>
  <c r="S50" i="1"/>
  <c r="U50" i="1"/>
  <c r="T42" i="1"/>
  <c r="U42" i="1"/>
  <c r="S42" i="1"/>
  <c r="T34" i="1"/>
  <c r="U34" i="1"/>
  <c r="S34" i="1"/>
  <c r="T26" i="1"/>
  <c r="U26" i="1"/>
  <c r="S26" i="1"/>
  <c r="T18" i="1"/>
  <c r="S18" i="1"/>
  <c r="U18" i="1"/>
  <c r="T10" i="1"/>
  <c r="U10" i="1"/>
  <c r="S10" i="1"/>
  <c r="Y1001" i="1"/>
  <c r="W1001" i="1"/>
  <c r="X1001" i="1"/>
  <c r="Y993" i="1"/>
  <c r="X993" i="1"/>
  <c r="W993" i="1"/>
  <c r="Y985" i="1"/>
  <c r="W985" i="1"/>
  <c r="X985" i="1"/>
  <c r="Y977" i="1"/>
  <c r="W977" i="1"/>
  <c r="X977" i="1"/>
  <c r="Y969" i="1"/>
  <c r="W969" i="1"/>
  <c r="X969" i="1"/>
  <c r="Y961" i="1"/>
  <c r="X961" i="1"/>
  <c r="W961" i="1"/>
  <c r="Y953" i="1"/>
  <c r="W953" i="1"/>
  <c r="X953" i="1"/>
  <c r="Y945" i="1"/>
  <c r="W945" i="1"/>
  <c r="X945" i="1"/>
  <c r="Y937" i="1"/>
  <c r="W937" i="1"/>
  <c r="X937" i="1"/>
  <c r="Y929" i="1"/>
  <c r="X929" i="1"/>
  <c r="W929" i="1"/>
  <c r="Y921" i="1"/>
  <c r="W921" i="1"/>
  <c r="X921" i="1"/>
  <c r="Y913" i="1"/>
  <c r="W913" i="1"/>
  <c r="X913" i="1"/>
  <c r="Y905" i="1"/>
  <c r="W905" i="1"/>
  <c r="X905" i="1"/>
  <c r="Y897" i="1"/>
  <c r="X897" i="1"/>
  <c r="W897" i="1"/>
  <c r="Y889" i="1"/>
  <c r="W889" i="1"/>
  <c r="X889" i="1"/>
  <c r="Y881" i="1"/>
  <c r="X881" i="1"/>
  <c r="W881" i="1"/>
  <c r="Y873" i="1"/>
  <c r="W873" i="1"/>
  <c r="X873" i="1"/>
  <c r="Y865" i="1"/>
  <c r="X865" i="1"/>
  <c r="W865" i="1"/>
  <c r="Y857" i="1"/>
  <c r="X857" i="1"/>
  <c r="W857" i="1"/>
  <c r="Y849" i="1"/>
  <c r="X849" i="1"/>
  <c r="W849" i="1"/>
  <c r="Y841" i="1"/>
  <c r="X841" i="1"/>
  <c r="W841" i="1"/>
  <c r="Y833" i="1"/>
  <c r="X833" i="1"/>
  <c r="W833" i="1"/>
  <c r="Y825" i="1"/>
  <c r="X825" i="1"/>
  <c r="W825" i="1"/>
  <c r="Y817" i="1"/>
  <c r="X817" i="1"/>
  <c r="W817" i="1"/>
  <c r="Y809" i="1"/>
  <c r="X809" i="1"/>
  <c r="W809" i="1"/>
  <c r="Y801" i="1"/>
  <c r="X801" i="1"/>
  <c r="W801" i="1"/>
  <c r="Y793" i="1"/>
  <c r="X793" i="1"/>
  <c r="W793" i="1"/>
  <c r="Y785" i="1"/>
  <c r="X785" i="1"/>
  <c r="W785" i="1"/>
  <c r="Y777" i="1"/>
  <c r="X777" i="1"/>
  <c r="W777" i="1"/>
  <c r="Y769" i="1"/>
  <c r="X769" i="1"/>
  <c r="W769" i="1"/>
  <c r="Y761" i="1"/>
  <c r="X761" i="1"/>
  <c r="W761" i="1"/>
  <c r="Y753" i="1"/>
  <c r="X753" i="1"/>
  <c r="W753" i="1"/>
  <c r="Y745" i="1"/>
  <c r="X745" i="1"/>
  <c r="W745" i="1"/>
  <c r="Y737" i="1"/>
  <c r="X737" i="1"/>
  <c r="W737" i="1"/>
  <c r="Y729" i="1"/>
  <c r="X729" i="1"/>
  <c r="W729" i="1"/>
  <c r="Y721" i="1"/>
  <c r="X721" i="1"/>
  <c r="W721" i="1"/>
  <c r="Y713" i="1"/>
  <c r="X713" i="1"/>
  <c r="W713" i="1"/>
  <c r="Y705" i="1"/>
  <c r="X705" i="1"/>
  <c r="W705" i="1"/>
  <c r="Y697" i="1"/>
  <c r="X697" i="1"/>
  <c r="W697" i="1"/>
  <c r="Y689" i="1"/>
  <c r="X689" i="1"/>
  <c r="W689" i="1"/>
  <c r="Y681" i="1"/>
  <c r="W681" i="1"/>
  <c r="X681" i="1"/>
  <c r="Y673" i="1"/>
  <c r="X673" i="1"/>
  <c r="W673" i="1"/>
  <c r="Y665" i="1"/>
  <c r="X665" i="1"/>
  <c r="W665" i="1"/>
  <c r="Y657" i="1"/>
  <c r="X657" i="1"/>
  <c r="W657" i="1"/>
  <c r="Y649" i="1"/>
  <c r="X649" i="1"/>
  <c r="W649" i="1"/>
  <c r="Y641" i="1"/>
  <c r="X641" i="1"/>
  <c r="W641" i="1"/>
  <c r="Y633" i="1"/>
  <c r="X633" i="1"/>
  <c r="W633" i="1"/>
  <c r="X625" i="1"/>
  <c r="Y625" i="1"/>
  <c r="W625" i="1"/>
  <c r="X617" i="1"/>
  <c r="Y617" i="1"/>
  <c r="W617" i="1"/>
  <c r="Y609" i="1"/>
  <c r="W609" i="1"/>
  <c r="X609" i="1"/>
  <c r="Y601" i="1"/>
  <c r="X601" i="1"/>
  <c r="W601" i="1"/>
  <c r="Y593" i="1"/>
  <c r="X593" i="1"/>
  <c r="W593" i="1"/>
  <c r="Y585" i="1"/>
  <c r="X585" i="1"/>
  <c r="W585" i="1"/>
  <c r="Y577" i="1"/>
  <c r="X577" i="1"/>
  <c r="W577" i="1"/>
  <c r="Y569" i="1"/>
  <c r="X569" i="1"/>
  <c r="W569" i="1"/>
  <c r="Y561" i="1"/>
  <c r="X561" i="1"/>
  <c r="W561" i="1"/>
  <c r="Y553" i="1"/>
  <c r="X553" i="1"/>
  <c r="W553" i="1"/>
  <c r="Y545" i="1"/>
  <c r="W545" i="1"/>
  <c r="X545" i="1"/>
  <c r="Y537" i="1"/>
  <c r="X537" i="1"/>
  <c r="W537" i="1"/>
  <c r="Y529" i="1"/>
  <c r="X529" i="1"/>
  <c r="W529" i="1"/>
  <c r="Y521" i="1"/>
  <c r="X521" i="1"/>
  <c r="W521" i="1"/>
  <c r="Y513" i="1"/>
  <c r="X513" i="1"/>
  <c r="W513" i="1"/>
  <c r="Y505" i="1"/>
  <c r="X505" i="1"/>
  <c r="W505" i="1"/>
  <c r="Y497" i="1"/>
  <c r="X497" i="1"/>
  <c r="W497" i="1"/>
  <c r="Y489" i="1"/>
  <c r="X489" i="1"/>
  <c r="W489" i="1"/>
  <c r="Y481" i="1"/>
  <c r="X481" i="1"/>
  <c r="W481" i="1"/>
  <c r="Y473" i="1"/>
  <c r="X473" i="1"/>
  <c r="W473" i="1"/>
  <c r="Y465" i="1"/>
  <c r="W465" i="1"/>
  <c r="X465" i="1"/>
  <c r="Y457" i="1"/>
  <c r="X457" i="1"/>
  <c r="W457" i="1"/>
  <c r="Y449" i="1"/>
  <c r="X449" i="1"/>
  <c r="W449" i="1"/>
  <c r="Y441" i="1"/>
  <c r="X441" i="1"/>
  <c r="W441" i="1"/>
  <c r="Y433" i="1"/>
  <c r="X433" i="1"/>
  <c r="W433" i="1"/>
  <c r="Y425" i="1"/>
  <c r="X425" i="1"/>
  <c r="W425" i="1"/>
  <c r="Y417" i="1"/>
  <c r="X417" i="1"/>
  <c r="W417" i="1"/>
  <c r="Y409" i="1"/>
  <c r="X409" i="1"/>
  <c r="W409" i="1"/>
  <c r="Y401" i="1"/>
  <c r="X401" i="1"/>
  <c r="W401" i="1"/>
  <c r="Y393" i="1"/>
  <c r="X393" i="1"/>
  <c r="W393" i="1"/>
  <c r="Y385" i="1"/>
  <c r="X385" i="1"/>
  <c r="W385" i="1"/>
  <c r="Y377" i="1"/>
  <c r="X377" i="1"/>
  <c r="W377" i="1"/>
  <c r="Y369" i="1"/>
  <c r="W369" i="1"/>
  <c r="X369" i="1"/>
  <c r="Y361" i="1"/>
  <c r="X361" i="1"/>
  <c r="W361" i="1"/>
  <c r="Y353" i="1"/>
  <c r="X353" i="1"/>
  <c r="W353" i="1"/>
  <c r="Y345" i="1"/>
  <c r="X345" i="1"/>
  <c r="W345" i="1"/>
  <c r="Y337" i="1"/>
  <c r="X337" i="1"/>
  <c r="W337" i="1"/>
  <c r="Y329" i="1"/>
  <c r="X329" i="1"/>
  <c r="W329" i="1"/>
  <c r="Y321" i="1"/>
  <c r="W321" i="1"/>
  <c r="X321" i="1"/>
  <c r="Y313" i="1"/>
  <c r="X313" i="1"/>
  <c r="W313" i="1"/>
  <c r="Y305" i="1"/>
  <c r="X305" i="1"/>
  <c r="W305" i="1"/>
  <c r="Y297" i="1"/>
  <c r="X297" i="1"/>
  <c r="W297" i="1"/>
  <c r="Y289" i="1"/>
  <c r="X289" i="1"/>
  <c r="W289" i="1"/>
  <c r="Y281" i="1"/>
  <c r="X281" i="1"/>
  <c r="W281" i="1"/>
  <c r="X273" i="1"/>
  <c r="Y273" i="1"/>
  <c r="W273" i="1"/>
  <c r="X265" i="1"/>
  <c r="Y265" i="1"/>
  <c r="W265" i="1"/>
  <c r="X257" i="1"/>
  <c r="Y257" i="1"/>
  <c r="W257" i="1"/>
  <c r="X249" i="1"/>
  <c r="Y249" i="1"/>
  <c r="W249" i="1"/>
  <c r="X241" i="1"/>
  <c r="Y241" i="1"/>
  <c r="W241" i="1"/>
  <c r="X233" i="1"/>
  <c r="Y233" i="1"/>
  <c r="W233" i="1"/>
  <c r="X225" i="1"/>
  <c r="Y225" i="1"/>
  <c r="W225" i="1"/>
  <c r="X217" i="1"/>
  <c r="Y217" i="1"/>
  <c r="W217" i="1"/>
  <c r="X209" i="1"/>
  <c r="Y209" i="1"/>
  <c r="W209" i="1"/>
  <c r="X201" i="1"/>
  <c r="Y201" i="1"/>
  <c r="W201" i="1"/>
  <c r="X193" i="1"/>
  <c r="Y193" i="1"/>
  <c r="W193" i="1"/>
  <c r="X185" i="1"/>
  <c r="Y185" i="1"/>
  <c r="W185" i="1"/>
  <c r="X177" i="1"/>
  <c r="Y177" i="1"/>
  <c r="W177" i="1"/>
  <c r="X169" i="1"/>
  <c r="Y169" i="1"/>
  <c r="W169" i="1"/>
  <c r="X161" i="1"/>
  <c r="Y161" i="1"/>
  <c r="W161" i="1"/>
  <c r="X153" i="1"/>
  <c r="Y153" i="1"/>
  <c r="W153" i="1"/>
  <c r="X145" i="1"/>
  <c r="Y145" i="1"/>
  <c r="W145" i="1"/>
  <c r="X137" i="1"/>
  <c r="Y137" i="1"/>
  <c r="W137" i="1"/>
  <c r="X129" i="1"/>
  <c r="Y129" i="1"/>
  <c r="W129" i="1"/>
  <c r="X121" i="1"/>
  <c r="Y121" i="1"/>
  <c r="W121" i="1"/>
  <c r="X113" i="1"/>
  <c r="Y113" i="1"/>
  <c r="W113" i="1"/>
  <c r="X105" i="1"/>
  <c r="Y105" i="1"/>
  <c r="W105" i="1"/>
  <c r="X97" i="1"/>
  <c r="Y97" i="1"/>
  <c r="W97" i="1"/>
  <c r="X89" i="1"/>
  <c r="Y89" i="1"/>
  <c r="W89" i="1"/>
  <c r="X81" i="1"/>
  <c r="Y81" i="1"/>
  <c r="W81" i="1"/>
  <c r="Y73" i="1"/>
  <c r="X73" i="1"/>
  <c r="W73" i="1"/>
  <c r="X65" i="1"/>
  <c r="Y65" i="1"/>
  <c r="W65" i="1"/>
  <c r="X57" i="1"/>
  <c r="Y57" i="1"/>
  <c r="W57" i="1"/>
  <c r="X49" i="1"/>
  <c r="Y49" i="1"/>
  <c r="W49" i="1"/>
  <c r="X41" i="1"/>
  <c r="Y41" i="1"/>
  <c r="W41" i="1"/>
  <c r="X33" i="1"/>
  <c r="Y33" i="1"/>
  <c r="W33" i="1"/>
  <c r="X25" i="1"/>
  <c r="Y25" i="1"/>
  <c r="W25" i="1"/>
  <c r="X17" i="1"/>
  <c r="Y17" i="1"/>
  <c r="W17" i="1"/>
  <c r="X9" i="1"/>
  <c r="Y9" i="1"/>
  <c r="W9" i="1"/>
  <c r="S699" i="1"/>
  <c r="U595" i="1"/>
  <c r="U545" i="1"/>
  <c r="U492" i="1"/>
  <c r="U433" i="1"/>
  <c r="U305" i="1"/>
  <c r="T665" i="1"/>
  <c r="U665" i="1"/>
  <c r="T657" i="1"/>
  <c r="U657" i="1"/>
  <c r="T649" i="1"/>
  <c r="U649" i="1"/>
  <c r="T641" i="1"/>
  <c r="U641" i="1"/>
  <c r="T633" i="1"/>
  <c r="U633" i="1"/>
  <c r="T617" i="1"/>
  <c r="U617" i="1"/>
  <c r="T601" i="1"/>
  <c r="U601" i="1"/>
  <c r="T593" i="1"/>
  <c r="U593" i="1"/>
  <c r="T585" i="1"/>
  <c r="U585" i="1"/>
  <c r="T577" i="1"/>
  <c r="U577" i="1"/>
  <c r="T569" i="1"/>
  <c r="U569" i="1"/>
  <c r="T553" i="1"/>
  <c r="U553" i="1"/>
  <c r="T537" i="1"/>
  <c r="U537" i="1"/>
  <c r="T529" i="1"/>
  <c r="U529" i="1"/>
  <c r="T521" i="1"/>
  <c r="U521" i="1"/>
  <c r="T513" i="1"/>
  <c r="U513" i="1"/>
  <c r="T505" i="1"/>
  <c r="U505" i="1"/>
  <c r="T489" i="1"/>
  <c r="U489" i="1"/>
  <c r="T473" i="1"/>
  <c r="U473" i="1"/>
  <c r="T465" i="1"/>
  <c r="U465" i="1"/>
  <c r="T457" i="1"/>
  <c r="U457" i="1"/>
  <c r="T449" i="1"/>
  <c r="U449" i="1"/>
  <c r="T441" i="1"/>
  <c r="U441" i="1"/>
  <c r="T425" i="1"/>
  <c r="U425" i="1"/>
  <c r="T409" i="1"/>
  <c r="U409" i="1"/>
  <c r="T401" i="1"/>
  <c r="U401" i="1"/>
  <c r="T393" i="1"/>
  <c r="U393" i="1"/>
  <c r="T385" i="1"/>
  <c r="U385" i="1"/>
  <c r="T377" i="1"/>
  <c r="U377" i="1"/>
  <c r="T361" i="1"/>
  <c r="U361" i="1"/>
  <c r="T353" i="1"/>
  <c r="U353" i="1"/>
  <c r="T345" i="1"/>
  <c r="U345" i="1"/>
  <c r="T337" i="1"/>
  <c r="U337" i="1"/>
  <c r="T329" i="1"/>
  <c r="U329" i="1"/>
  <c r="T321" i="1"/>
  <c r="U321" i="1"/>
  <c r="T313" i="1"/>
  <c r="U313" i="1"/>
  <c r="T297" i="1"/>
  <c r="U297" i="1"/>
  <c r="T289" i="1"/>
  <c r="U289" i="1"/>
  <c r="T281" i="1"/>
  <c r="U281" i="1"/>
  <c r="T273" i="1"/>
  <c r="U273" i="1"/>
  <c r="T265" i="1"/>
  <c r="U265" i="1"/>
  <c r="T257" i="1"/>
  <c r="U257" i="1"/>
  <c r="T249" i="1"/>
  <c r="U249" i="1"/>
  <c r="T233" i="1"/>
  <c r="U233" i="1"/>
  <c r="T225" i="1"/>
  <c r="U225" i="1"/>
  <c r="T217" i="1"/>
  <c r="U217" i="1"/>
  <c r="T209" i="1"/>
  <c r="U209" i="1"/>
  <c r="T201" i="1"/>
  <c r="U201" i="1"/>
  <c r="T193" i="1"/>
  <c r="U193" i="1"/>
  <c r="T185" i="1"/>
  <c r="U185" i="1"/>
  <c r="T177" i="1"/>
  <c r="U177" i="1"/>
  <c r="T169" i="1"/>
  <c r="U169" i="1"/>
  <c r="T161" i="1"/>
  <c r="U161" i="1"/>
  <c r="T153" i="1"/>
  <c r="U153" i="1"/>
  <c r="T145" i="1"/>
  <c r="U145" i="1"/>
  <c r="T137" i="1"/>
  <c r="U137" i="1"/>
  <c r="T129" i="1"/>
  <c r="U129" i="1"/>
  <c r="T121" i="1"/>
  <c r="U121" i="1"/>
  <c r="T113" i="1"/>
  <c r="U113" i="1"/>
  <c r="T105" i="1"/>
  <c r="U105" i="1"/>
  <c r="T97" i="1"/>
  <c r="U97" i="1"/>
  <c r="T89" i="1"/>
  <c r="U89" i="1"/>
  <c r="T81" i="1"/>
  <c r="U81" i="1"/>
  <c r="T73" i="1"/>
  <c r="U73" i="1"/>
  <c r="T65" i="1"/>
  <c r="U65" i="1"/>
  <c r="T57" i="1"/>
  <c r="U57" i="1"/>
  <c r="T49" i="1"/>
  <c r="U49" i="1"/>
  <c r="T41" i="1"/>
  <c r="U41" i="1"/>
  <c r="T33" i="1"/>
  <c r="U33" i="1"/>
  <c r="T25" i="1"/>
  <c r="U25" i="1"/>
  <c r="T17" i="1"/>
  <c r="U17" i="1"/>
  <c r="T9" i="1"/>
  <c r="U9" i="1"/>
  <c r="Y1000" i="1"/>
  <c r="X1000" i="1"/>
  <c r="W1000" i="1"/>
  <c r="Y992" i="1"/>
  <c r="X992" i="1"/>
  <c r="W992" i="1"/>
  <c r="Y984" i="1"/>
  <c r="X984" i="1"/>
  <c r="W984" i="1"/>
  <c r="Y976" i="1"/>
  <c r="X976" i="1"/>
  <c r="W976" i="1"/>
  <c r="Y968" i="1"/>
  <c r="X968" i="1"/>
  <c r="W968" i="1"/>
  <c r="Y960" i="1"/>
  <c r="X960" i="1"/>
  <c r="W960" i="1"/>
  <c r="Y952" i="1"/>
  <c r="X952" i="1"/>
  <c r="W952" i="1"/>
  <c r="Y944" i="1"/>
  <c r="X944" i="1"/>
  <c r="W944" i="1"/>
  <c r="Y936" i="1"/>
  <c r="X936" i="1"/>
  <c r="W936" i="1"/>
  <c r="Y928" i="1"/>
  <c r="X928" i="1"/>
  <c r="W928" i="1"/>
  <c r="Y920" i="1"/>
  <c r="X920" i="1"/>
  <c r="W920" i="1"/>
  <c r="Y912" i="1"/>
  <c r="X912" i="1"/>
  <c r="W912" i="1"/>
  <c r="Y904" i="1"/>
  <c r="X904" i="1"/>
  <c r="W904" i="1"/>
  <c r="Y896" i="1"/>
  <c r="X896" i="1"/>
  <c r="W896" i="1"/>
  <c r="Y888" i="1"/>
  <c r="X888" i="1"/>
  <c r="W888" i="1"/>
  <c r="Y880" i="1"/>
  <c r="X880" i="1"/>
  <c r="W880" i="1"/>
  <c r="Y872" i="1"/>
  <c r="X872" i="1"/>
  <c r="W872" i="1"/>
  <c r="Y864" i="1"/>
  <c r="X864" i="1"/>
  <c r="W864" i="1"/>
  <c r="Y856" i="1"/>
  <c r="X856" i="1"/>
  <c r="W856" i="1"/>
  <c r="Y848" i="1"/>
  <c r="X848" i="1"/>
  <c r="W848" i="1"/>
  <c r="Y840" i="1"/>
  <c r="X840" i="1"/>
  <c r="W840" i="1"/>
  <c r="Y832" i="1"/>
  <c r="X832" i="1"/>
  <c r="W832" i="1"/>
  <c r="Y824" i="1"/>
  <c r="X824" i="1"/>
  <c r="W824" i="1"/>
  <c r="Y816" i="1"/>
  <c r="X816" i="1"/>
  <c r="W816" i="1"/>
  <c r="Y808" i="1"/>
  <c r="X808" i="1"/>
  <c r="W808" i="1"/>
  <c r="Y800" i="1"/>
  <c r="X800" i="1"/>
  <c r="W800" i="1"/>
  <c r="Y792" i="1"/>
  <c r="X792" i="1"/>
  <c r="W792" i="1"/>
  <c r="Y784" i="1"/>
  <c r="X784" i="1"/>
  <c r="W784" i="1"/>
  <c r="Y776" i="1"/>
  <c r="X776" i="1"/>
  <c r="W776" i="1"/>
  <c r="Y768" i="1"/>
  <c r="X768" i="1"/>
  <c r="W768" i="1"/>
  <c r="Y760" i="1"/>
  <c r="X760" i="1"/>
  <c r="W760" i="1"/>
  <c r="Y752" i="1"/>
  <c r="X752" i="1"/>
  <c r="W752" i="1"/>
  <c r="Y744" i="1"/>
  <c r="X744" i="1"/>
  <c r="W744" i="1"/>
  <c r="Y736" i="1"/>
  <c r="X736" i="1"/>
  <c r="W736" i="1"/>
  <c r="Y728" i="1"/>
  <c r="X728" i="1"/>
  <c r="W728" i="1"/>
  <c r="Y720" i="1"/>
  <c r="X720" i="1"/>
  <c r="W720" i="1"/>
  <c r="Y712" i="1"/>
  <c r="X712" i="1"/>
  <c r="W712" i="1"/>
  <c r="Y704" i="1"/>
  <c r="X704" i="1"/>
  <c r="W704" i="1"/>
  <c r="Y696" i="1"/>
  <c r="X696" i="1"/>
  <c r="W696" i="1"/>
  <c r="Y688" i="1"/>
  <c r="X688" i="1"/>
  <c r="W688" i="1"/>
  <c r="Y680" i="1"/>
  <c r="X680" i="1"/>
  <c r="W680" i="1"/>
  <c r="Y672" i="1"/>
  <c r="X672" i="1"/>
  <c r="W672" i="1"/>
  <c r="Y664" i="1"/>
  <c r="X664" i="1"/>
  <c r="W664" i="1"/>
  <c r="Y656" i="1"/>
  <c r="X656" i="1"/>
  <c r="W656" i="1"/>
  <c r="Y648" i="1"/>
  <c r="X648" i="1"/>
  <c r="W648" i="1"/>
  <c r="Y640" i="1"/>
  <c r="X640" i="1"/>
  <c r="W640" i="1"/>
  <c r="Y632" i="1"/>
  <c r="X632" i="1"/>
  <c r="W632" i="1"/>
  <c r="Y624" i="1"/>
  <c r="W624" i="1"/>
  <c r="X624" i="1"/>
  <c r="Y616" i="1"/>
  <c r="X616" i="1"/>
  <c r="W616" i="1"/>
  <c r="Y608" i="1"/>
  <c r="X608" i="1"/>
  <c r="W608" i="1"/>
  <c r="Y600" i="1"/>
  <c r="X600" i="1"/>
  <c r="W600" i="1"/>
  <c r="Y592" i="1"/>
  <c r="X592" i="1"/>
  <c r="W592" i="1"/>
  <c r="Y584" i="1"/>
  <c r="X584" i="1"/>
  <c r="W584" i="1"/>
  <c r="Y576" i="1"/>
  <c r="X576" i="1"/>
  <c r="W576" i="1"/>
  <c r="Y568" i="1"/>
  <c r="X568" i="1"/>
  <c r="W568" i="1"/>
  <c r="Y560" i="1"/>
  <c r="W560" i="1"/>
  <c r="X560" i="1"/>
  <c r="Y552" i="1"/>
  <c r="X552" i="1"/>
  <c r="W552" i="1"/>
  <c r="Y544" i="1"/>
  <c r="X544" i="1"/>
  <c r="W544" i="1"/>
  <c r="Y536" i="1"/>
  <c r="X536" i="1"/>
  <c r="W536" i="1"/>
  <c r="Y528" i="1"/>
  <c r="X528" i="1"/>
  <c r="W528" i="1"/>
  <c r="Y520" i="1"/>
  <c r="X520" i="1"/>
  <c r="W520" i="1"/>
  <c r="Y512" i="1"/>
  <c r="X512" i="1"/>
  <c r="W512" i="1"/>
  <c r="Y504" i="1"/>
  <c r="X504" i="1"/>
  <c r="W504" i="1"/>
  <c r="Y496" i="1"/>
  <c r="X496" i="1"/>
  <c r="W496" i="1"/>
  <c r="Y488" i="1"/>
  <c r="W488" i="1"/>
  <c r="X488" i="1"/>
  <c r="Y480" i="1"/>
  <c r="X480" i="1"/>
  <c r="W480" i="1"/>
  <c r="Y472" i="1"/>
  <c r="X472" i="1"/>
  <c r="W472" i="1"/>
  <c r="Y464" i="1"/>
  <c r="X464" i="1"/>
  <c r="W464" i="1"/>
  <c r="Y456" i="1"/>
  <c r="X456" i="1"/>
  <c r="W456" i="1"/>
  <c r="Y448" i="1"/>
  <c r="X448" i="1"/>
  <c r="W448" i="1"/>
  <c r="Y440" i="1"/>
  <c r="X440" i="1"/>
  <c r="W440" i="1"/>
  <c r="Y432" i="1"/>
  <c r="X432" i="1"/>
  <c r="W432" i="1"/>
  <c r="Y424" i="1"/>
  <c r="X424" i="1"/>
  <c r="W424" i="1"/>
  <c r="Y416" i="1"/>
  <c r="X416" i="1"/>
  <c r="W416" i="1"/>
  <c r="Y408" i="1"/>
  <c r="X408" i="1"/>
  <c r="W408" i="1"/>
  <c r="Y400" i="1"/>
  <c r="X400" i="1"/>
  <c r="W400" i="1"/>
  <c r="Y392" i="1"/>
  <c r="X392" i="1"/>
  <c r="W392" i="1"/>
  <c r="Y384" i="1"/>
  <c r="X384" i="1"/>
  <c r="W384" i="1"/>
  <c r="Y376" i="1"/>
  <c r="X376" i="1"/>
  <c r="W376" i="1"/>
  <c r="Y368" i="1"/>
  <c r="X368" i="1"/>
  <c r="W368" i="1"/>
  <c r="Y360" i="1"/>
  <c r="X360" i="1"/>
  <c r="W360" i="1"/>
  <c r="Y352" i="1"/>
  <c r="X352" i="1"/>
  <c r="W352" i="1"/>
  <c r="Y344" i="1"/>
  <c r="X344" i="1"/>
  <c r="W344" i="1"/>
  <c r="Y336" i="1"/>
  <c r="W336" i="1"/>
  <c r="X336" i="1"/>
  <c r="Y328" i="1"/>
  <c r="X328" i="1"/>
  <c r="W328" i="1"/>
  <c r="Y320" i="1"/>
  <c r="X320" i="1"/>
  <c r="W320" i="1"/>
  <c r="Y312" i="1"/>
  <c r="X312" i="1"/>
  <c r="W312" i="1"/>
  <c r="Y304" i="1"/>
  <c r="X304" i="1"/>
  <c r="W304" i="1"/>
  <c r="Y296" i="1"/>
  <c r="X296" i="1"/>
  <c r="W296" i="1"/>
  <c r="Y288" i="1"/>
  <c r="X288" i="1"/>
  <c r="W288" i="1"/>
  <c r="Y280" i="1"/>
  <c r="X280" i="1"/>
  <c r="W280" i="1"/>
  <c r="Y272" i="1"/>
  <c r="X272" i="1"/>
  <c r="W272" i="1"/>
  <c r="Y264" i="1"/>
  <c r="X264" i="1"/>
  <c r="W264" i="1"/>
  <c r="Y256" i="1"/>
  <c r="X256" i="1"/>
  <c r="W256" i="1"/>
  <c r="Y248" i="1"/>
  <c r="X248" i="1"/>
  <c r="W248" i="1"/>
  <c r="Y240" i="1"/>
  <c r="X240" i="1"/>
  <c r="W240" i="1"/>
  <c r="Y232" i="1"/>
  <c r="X232" i="1"/>
  <c r="W232" i="1"/>
  <c r="Y224" i="1"/>
  <c r="X224" i="1"/>
  <c r="W224" i="1"/>
  <c r="Y216" i="1"/>
  <c r="X216" i="1"/>
  <c r="W216" i="1"/>
  <c r="Y208" i="1"/>
  <c r="X208" i="1"/>
  <c r="W208" i="1"/>
  <c r="Y200" i="1"/>
  <c r="X200" i="1"/>
  <c r="W200" i="1"/>
  <c r="Y192" i="1"/>
  <c r="X192" i="1"/>
  <c r="W192" i="1"/>
  <c r="Y184" i="1"/>
  <c r="X184" i="1"/>
  <c r="W184" i="1"/>
  <c r="Y176" i="1"/>
  <c r="X176" i="1"/>
  <c r="W176" i="1"/>
  <c r="Y168" i="1"/>
  <c r="X168" i="1"/>
  <c r="W168" i="1"/>
  <c r="Y160" i="1"/>
  <c r="X160" i="1"/>
  <c r="Y152" i="1"/>
  <c r="X152" i="1"/>
  <c r="W152" i="1"/>
  <c r="Y144" i="1"/>
  <c r="W144" i="1"/>
  <c r="X144" i="1"/>
  <c r="Y136" i="1"/>
  <c r="X136" i="1"/>
  <c r="W136" i="1"/>
  <c r="Y128" i="1"/>
  <c r="X128" i="1"/>
  <c r="W128" i="1"/>
  <c r="Y120" i="1"/>
  <c r="X120" i="1"/>
  <c r="W120" i="1"/>
  <c r="Y112" i="1"/>
  <c r="X112" i="1"/>
  <c r="W112" i="1"/>
  <c r="Y104" i="1"/>
  <c r="X104" i="1"/>
  <c r="W104" i="1"/>
  <c r="Y96" i="1"/>
  <c r="X96" i="1"/>
  <c r="W96" i="1"/>
  <c r="Y88" i="1"/>
  <c r="X88" i="1"/>
  <c r="W88" i="1"/>
  <c r="Y80" i="1"/>
  <c r="X80" i="1"/>
  <c r="W80" i="1"/>
  <c r="Y72" i="1"/>
  <c r="X72" i="1"/>
  <c r="W72" i="1"/>
  <c r="Y64" i="1"/>
  <c r="X64" i="1"/>
  <c r="W64" i="1"/>
  <c r="Y56" i="1"/>
  <c r="X56" i="1"/>
  <c r="W56" i="1"/>
  <c r="Y48" i="1"/>
  <c r="X48" i="1"/>
  <c r="W48" i="1"/>
  <c r="Y40" i="1"/>
  <c r="X40" i="1"/>
  <c r="W40" i="1"/>
  <c r="Y32" i="1"/>
  <c r="X32" i="1"/>
  <c r="W32" i="1"/>
  <c r="Y24" i="1"/>
  <c r="X24" i="1"/>
  <c r="W24" i="1"/>
  <c r="Y16" i="1"/>
  <c r="X16" i="1"/>
  <c r="W16" i="1"/>
  <c r="Y8" i="1"/>
  <c r="X8" i="1"/>
  <c r="W8" i="1"/>
  <c r="S684" i="1"/>
  <c r="S673" i="1"/>
  <c r="S659" i="1"/>
  <c r="S620" i="1"/>
  <c r="S609" i="1"/>
  <c r="S595" i="1"/>
  <c r="S556" i="1"/>
  <c r="S545" i="1"/>
  <c r="S531" i="1"/>
  <c r="S492" i="1"/>
  <c r="S481" i="1"/>
  <c r="S441" i="1"/>
  <c r="S401" i="1"/>
  <c r="S337" i="1"/>
  <c r="S265" i="1"/>
  <c r="S233" i="1"/>
  <c r="S201" i="1"/>
  <c r="S169" i="1"/>
  <c r="S137" i="1"/>
  <c r="S105" i="1"/>
  <c r="S73" i="1"/>
  <c r="S41" i="1"/>
  <c r="S9" i="1"/>
  <c r="U636" i="1"/>
  <c r="U483" i="1"/>
  <c r="U417" i="1"/>
  <c r="Y918" i="1"/>
  <c r="X918" i="1"/>
  <c r="W918" i="1"/>
  <c r="Y910" i="1"/>
  <c r="X910" i="1"/>
  <c r="W910" i="1"/>
  <c r="Y902" i="1"/>
  <c r="X902" i="1"/>
  <c r="W902" i="1"/>
  <c r="X894" i="1"/>
  <c r="Y894" i="1"/>
  <c r="W894" i="1"/>
  <c r="Y886" i="1"/>
  <c r="X886" i="1"/>
  <c r="W886" i="1"/>
  <c r="Y878" i="1"/>
  <c r="X878" i="1"/>
  <c r="W878" i="1"/>
  <c r="Y870" i="1"/>
  <c r="X870" i="1"/>
  <c r="W870" i="1"/>
  <c r="Y862" i="1"/>
  <c r="X862" i="1"/>
  <c r="W862" i="1"/>
  <c r="Y854" i="1"/>
  <c r="W854" i="1"/>
  <c r="X854" i="1"/>
  <c r="Y846" i="1"/>
  <c r="X846" i="1"/>
  <c r="W846" i="1"/>
  <c r="Y838" i="1"/>
  <c r="X838" i="1"/>
  <c r="W838" i="1"/>
  <c r="Y830" i="1"/>
  <c r="X830" i="1"/>
  <c r="W830" i="1"/>
  <c r="Y822" i="1"/>
  <c r="X822" i="1"/>
  <c r="W822" i="1"/>
  <c r="Y814" i="1"/>
  <c r="X814" i="1"/>
  <c r="W814" i="1"/>
  <c r="Y806" i="1"/>
  <c r="X806" i="1"/>
  <c r="W806" i="1"/>
  <c r="Y798" i="1"/>
  <c r="X798" i="1"/>
  <c r="W798" i="1"/>
  <c r="Y790" i="1"/>
  <c r="X790" i="1"/>
  <c r="W790" i="1"/>
  <c r="Y782" i="1"/>
  <c r="X782" i="1"/>
  <c r="W782" i="1"/>
  <c r="Y774" i="1"/>
  <c r="X774" i="1"/>
  <c r="W774" i="1"/>
  <c r="Y766" i="1"/>
  <c r="X766" i="1"/>
  <c r="W766" i="1"/>
  <c r="Y758" i="1"/>
  <c r="X758" i="1"/>
  <c r="W758" i="1"/>
  <c r="Y750" i="1"/>
  <c r="X750" i="1"/>
  <c r="W750" i="1"/>
  <c r="Y742" i="1"/>
  <c r="X742" i="1"/>
  <c r="W742" i="1"/>
  <c r="Y734" i="1"/>
  <c r="X734" i="1"/>
  <c r="W734" i="1"/>
  <c r="X726" i="1"/>
  <c r="Y726" i="1"/>
  <c r="W726" i="1"/>
  <c r="Y718" i="1"/>
  <c r="X718" i="1"/>
  <c r="W718" i="1"/>
  <c r="Y710" i="1"/>
  <c r="X710" i="1"/>
  <c r="W710" i="1"/>
  <c r="Y702" i="1"/>
  <c r="X702" i="1"/>
  <c r="W702" i="1"/>
  <c r="Y694" i="1"/>
  <c r="X694" i="1"/>
  <c r="W694" i="1"/>
  <c r="Y686" i="1"/>
  <c r="X686" i="1"/>
  <c r="W686" i="1"/>
  <c r="Y678" i="1"/>
  <c r="X678" i="1"/>
  <c r="W678" i="1"/>
  <c r="Y670" i="1"/>
  <c r="X670" i="1"/>
  <c r="W670" i="1"/>
  <c r="Y662" i="1"/>
  <c r="X662" i="1"/>
  <c r="W662" i="1"/>
  <c r="Y654" i="1"/>
  <c r="X654" i="1"/>
  <c r="W654" i="1"/>
  <c r="Y646" i="1"/>
  <c r="X646" i="1"/>
  <c r="W646" i="1"/>
  <c r="Y638" i="1"/>
  <c r="X638" i="1"/>
  <c r="W638" i="1"/>
  <c r="Y630" i="1"/>
  <c r="X630" i="1"/>
  <c r="W630" i="1"/>
  <c r="Y622" i="1"/>
  <c r="X622" i="1"/>
  <c r="W622" i="1"/>
  <c r="Y614" i="1"/>
  <c r="X614" i="1"/>
  <c r="W614" i="1"/>
  <c r="Y606" i="1"/>
  <c r="X606" i="1"/>
  <c r="W606" i="1"/>
  <c r="Y598" i="1"/>
  <c r="X598" i="1"/>
  <c r="W598" i="1"/>
  <c r="Y590" i="1"/>
  <c r="X590" i="1"/>
  <c r="W590" i="1"/>
  <c r="Y582" i="1"/>
  <c r="X582" i="1"/>
  <c r="W582" i="1"/>
  <c r="Y574" i="1"/>
  <c r="X574" i="1"/>
  <c r="W574" i="1"/>
  <c r="Y566" i="1"/>
  <c r="X566" i="1"/>
  <c r="W566" i="1"/>
  <c r="Y558" i="1"/>
  <c r="X558" i="1"/>
  <c r="W558" i="1"/>
  <c r="Y550" i="1"/>
  <c r="X550" i="1"/>
  <c r="W550" i="1"/>
  <c r="Y542" i="1"/>
  <c r="X542" i="1"/>
  <c r="W542" i="1"/>
  <c r="Y534" i="1"/>
  <c r="X534" i="1"/>
  <c r="W534" i="1"/>
  <c r="Y526" i="1"/>
  <c r="X526" i="1"/>
  <c r="W526" i="1"/>
  <c r="Y518" i="1"/>
  <c r="X518" i="1"/>
  <c r="W518" i="1"/>
  <c r="Y510" i="1"/>
  <c r="X510" i="1"/>
  <c r="W510" i="1"/>
  <c r="Y502" i="1"/>
  <c r="X502" i="1"/>
  <c r="W502" i="1"/>
  <c r="Y494" i="1"/>
  <c r="W494" i="1"/>
  <c r="X494" i="1"/>
  <c r="Y486" i="1"/>
  <c r="X486" i="1"/>
  <c r="W486" i="1"/>
  <c r="X478" i="1"/>
  <c r="Y478" i="1"/>
  <c r="W478" i="1"/>
  <c r="Y470" i="1"/>
  <c r="X470" i="1"/>
  <c r="W470" i="1"/>
  <c r="Y462" i="1"/>
  <c r="X462" i="1"/>
  <c r="W462" i="1"/>
  <c r="Y454" i="1"/>
  <c r="X454" i="1"/>
  <c r="W454" i="1"/>
  <c r="Y446" i="1"/>
  <c r="X446" i="1"/>
  <c r="W446" i="1"/>
  <c r="Y438" i="1"/>
  <c r="X438" i="1"/>
  <c r="W438" i="1"/>
  <c r="Y430" i="1"/>
  <c r="X430" i="1"/>
  <c r="W430" i="1"/>
  <c r="Y422" i="1"/>
  <c r="X422" i="1"/>
  <c r="W422" i="1"/>
  <c r="Y414" i="1"/>
  <c r="X414" i="1"/>
  <c r="W414" i="1"/>
  <c r="Y406" i="1"/>
  <c r="X406" i="1"/>
  <c r="W406" i="1"/>
  <c r="Y398" i="1"/>
  <c r="X398" i="1"/>
  <c r="W398" i="1"/>
  <c r="Y390" i="1"/>
  <c r="X390" i="1"/>
  <c r="W390" i="1"/>
  <c r="Y382" i="1"/>
  <c r="X382" i="1"/>
  <c r="W382" i="1"/>
  <c r="Y374" i="1"/>
  <c r="X374" i="1"/>
  <c r="W374" i="1"/>
  <c r="Y366" i="1"/>
  <c r="X366" i="1"/>
  <c r="W366" i="1"/>
  <c r="Y358" i="1"/>
  <c r="X358" i="1"/>
  <c r="W358" i="1"/>
  <c r="Y350" i="1"/>
  <c r="X350" i="1"/>
  <c r="W350" i="1"/>
  <c r="Y342" i="1"/>
  <c r="X342" i="1"/>
  <c r="W342" i="1"/>
  <c r="Y334" i="1"/>
  <c r="X334" i="1"/>
  <c r="W334" i="1"/>
  <c r="Y326" i="1"/>
  <c r="X326" i="1"/>
  <c r="W326" i="1"/>
  <c r="Y318" i="1"/>
  <c r="X318" i="1"/>
  <c r="W318" i="1"/>
  <c r="Y310" i="1"/>
  <c r="X310" i="1"/>
  <c r="W310" i="1"/>
  <c r="Y302" i="1"/>
  <c r="X302" i="1"/>
  <c r="W302" i="1"/>
  <c r="Y294" i="1"/>
  <c r="X294" i="1"/>
  <c r="W294" i="1"/>
  <c r="Y286" i="1"/>
  <c r="X286" i="1"/>
  <c r="W286" i="1"/>
  <c r="Y278" i="1"/>
  <c r="X278" i="1"/>
  <c r="W278" i="1"/>
  <c r="Y270" i="1"/>
  <c r="X270" i="1"/>
  <c r="W270" i="1"/>
  <c r="Y262" i="1"/>
  <c r="X262" i="1"/>
  <c r="W262" i="1"/>
  <c r="Y254" i="1"/>
  <c r="X254" i="1"/>
  <c r="W254" i="1"/>
  <c r="Y246" i="1"/>
  <c r="X246" i="1"/>
  <c r="W246" i="1"/>
  <c r="Y238" i="1"/>
  <c r="X238" i="1"/>
  <c r="W238" i="1"/>
  <c r="Y230" i="1"/>
  <c r="X230" i="1"/>
  <c r="W230" i="1"/>
  <c r="Y222" i="1"/>
  <c r="X222" i="1"/>
  <c r="W222" i="1"/>
  <c r="Y214" i="1"/>
  <c r="X214" i="1"/>
  <c r="W214" i="1"/>
  <c r="Y206" i="1"/>
  <c r="X206" i="1"/>
  <c r="W206" i="1"/>
  <c r="Y198" i="1"/>
  <c r="W198" i="1"/>
  <c r="X198" i="1"/>
  <c r="Y190" i="1"/>
  <c r="X190" i="1"/>
  <c r="W190" i="1"/>
  <c r="Y182" i="1"/>
  <c r="W182" i="1"/>
  <c r="X182" i="1"/>
  <c r="Y174" i="1"/>
  <c r="X174" i="1"/>
  <c r="W174" i="1"/>
  <c r="Y166" i="1"/>
  <c r="X166" i="1"/>
  <c r="W166" i="1"/>
  <c r="Y158" i="1"/>
  <c r="X158" i="1"/>
  <c r="W158" i="1"/>
  <c r="Y150" i="1"/>
  <c r="X150" i="1"/>
  <c r="W150" i="1"/>
  <c r="Y142" i="1"/>
  <c r="X142" i="1"/>
  <c r="W142" i="1"/>
  <c r="Y134" i="1"/>
  <c r="X134" i="1"/>
  <c r="W134" i="1"/>
  <c r="Y126" i="1"/>
  <c r="W126" i="1"/>
  <c r="X126" i="1"/>
  <c r="Y118" i="1"/>
  <c r="X118" i="1"/>
  <c r="W118" i="1"/>
  <c r="Y110" i="1"/>
  <c r="X110" i="1"/>
  <c r="W110" i="1"/>
  <c r="Y102" i="1"/>
  <c r="X102" i="1"/>
  <c r="W102" i="1"/>
  <c r="Y94" i="1"/>
  <c r="X94" i="1"/>
  <c r="W94" i="1"/>
  <c r="Y86" i="1"/>
  <c r="X86" i="1"/>
  <c r="W86" i="1"/>
  <c r="Y78" i="1"/>
  <c r="X78" i="1"/>
  <c r="W78" i="1"/>
  <c r="Y70" i="1"/>
  <c r="W70" i="1"/>
  <c r="X70" i="1"/>
  <c r="Y62" i="1"/>
  <c r="X62" i="1"/>
  <c r="W62" i="1"/>
  <c r="Y54" i="1"/>
  <c r="X54" i="1"/>
  <c r="W54" i="1"/>
  <c r="Y46" i="1"/>
  <c r="X46" i="1"/>
  <c r="W46" i="1"/>
  <c r="Y38" i="1"/>
  <c r="X38" i="1"/>
  <c r="W38" i="1"/>
  <c r="Y30" i="1"/>
  <c r="X30" i="1"/>
  <c r="W30" i="1"/>
  <c r="Y22" i="1"/>
  <c r="X22" i="1"/>
  <c r="W22" i="1"/>
  <c r="Y14" i="1"/>
  <c r="X14" i="1"/>
  <c r="W14" i="1"/>
  <c r="Y6" i="1"/>
  <c r="X6" i="1"/>
  <c r="W6" i="1"/>
  <c r="S707" i="1"/>
  <c r="S657" i="1"/>
  <c r="S593" i="1"/>
  <c r="S529" i="1"/>
  <c r="S465" i="1"/>
  <c r="S417" i="1"/>
  <c r="S353" i="1"/>
  <c r="S289" i="1"/>
  <c r="S257" i="1"/>
  <c r="S225" i="1"/>
  <c r="S193" i="1"/>
  <c r="S161" i="1"/>
  <c r="S129" i="1"/>
  <c r="S97" i="1"/>
  <c r="S65" i="1"/>
  <c r="S33" i="1"/>
  <c r="U675" i="1"/>
  <c r="U625" i="1"/>
  <c r="U572" i="1"/>
  <c r="U241" i="1"/>
  <c r="T990" i="1"/>
  <c r="U990" i="1"/>
  <c r="T982" i="1"/>
  <c r="U982" i="1"/>
  <c r="T974" i="1"/>
  <c r="U974" i="1"/>
  <c r="T966" i="1"/>
  <c r="U966" i="1"/>
  <c r="T958" i="1"/>
  <c r="U958" i="1"/>
  <c r="T950" i="1"/>
  <c r="U950" i="1"/>
  <c r="T942" i="1"/>
  <c r="U942" i="1"/>
  <c r="T934" i="1"/>
  <c r="U934" i="1"/>
  <c r="T926" i="1"/>
  <c r="U926" i="1"/>
  <c r="T918" i="1"/>
  <c r="U918" i="1"/>
  <c r="T910" i="1"/>
  <c r="U910" i="1"/>
  <c r="T902" i="1"/>
  <c r="U902" i="1"/>
  <c r="T894" i="1"/>
  <c r="U894" i="1"/>
  <c r="T886" i="1"/>
  <c r="U886" i="1"/>
  <c r="T878" i="1"/>
  <c r="U878" i="1"/>
  <c r="T870" i="1"/>
  <c r="U870" i="1"/>
  <c r="T862" i="1"/>
  <c r="U862" i="1"/>
  <c r="T854" i="1"/>
  <c r="U854" i="1"/>
  <c r="T846" i="1"/>
  <c r="U846" i="1"/>
  <c r="T838" i="1"/>
  <c r="U838" i="1"/>
  <c r="T830" i="1"/>
  <c r="U830" i="1"/>
  <c r="T822" i="1"/>
  <c r="U822" i="1"/>
  <c r="T814" i="1"/>
  <c r="U814" i="1"/>
  <c r="T806" i="1"/>
  <c r="U806" i="1"/>
  <c r="T798" i="1"/>
  <c r="U798" i="1"/>
  <c r="T790" i="1"/>
  <c r="U790" i="1"/>
  <c r="T782" i="1"/>
  <c r="U782" i="1"/>
  <c r="T774" i="1"/>
  <c r="U774" i="1"/>
  <c r="T766" i="1"/>
  <c r="U766" i="1"/>
  <c r="T758" i="1"/>
  <c r="U758" i="1"/>
  <c r="T750" i="1"/>
  <c r="U750" i="1"/>
  <c r="T742" i="1"/>
  <c r="U742" i="1"/>
  <c r="T734" i="1"/>
  <c r="U734" i="1"/>
  <c r="T726" i="1"/>
  <c r="U726" i="1"/>
  <c r="T718" i="1"/>
  <c r="S718" i="1"/>
  <c r="U718" i="1"/>
  <c r="T710" i="1"/>
  <c r="U710" i="1"/>
  <c r="S710" i="1"/>
  <c r="T702" i="1"/>
  <c r="U702" i="1"/>
  <c r="S702" i="1"/>
  <c r="T694" i="1"/>
  <c r="U694" i="1"/>
  <c r="S694" i="1"/>
  <c r="T686" i="1"/>
  <c r="S686" i="1"/>
  <c r="U686" i="1"/>
  <c r="T678" i="1"/>
  <c r="U678" i="1"/>
  <c r="S678" i="1"/>
  <c r="T670" i="1"/>
  <c r="U670" i="1"/>
  <c r="S670" i="1"/>
  <c r="T662" i="1"/>
  <c r="S662" i="1"/>
  <c r="T654" i="1"/>
  <c r="U654" i="1"/>
  <c r="S654" i="1"/>
  <c r="T646" i="1"/>
  <c r="S646" i="1"/>
  <c r="T638" i="1"/>
  <c r="U638" i="1"/>
  <c r="S638" i="1"/>
  <c r="T630" i="1"/>
  <c r="U630" i="1"/>
  <c r="S630" i="1"/>
  <c r="T622" i="1"/>
  <c r="S622" i="1"/>
  <c r="U622" i="1"/>
  <c r="T614" i="1"/>
  <c r="U614" i="1"/>
  <c r="S614" i="1"/>
  <c r="T606" i="1"/>
  <c r="U606" i="1"/>
  <c r="S606" i="1"/>
  <c r="T598" i="1"/>
  <c r="S598" i="1"/>
  <c r="T590" i="1"/>
  <c r="U590" i="1"/>
  <c r="S590" i="1"/>
  <c r="T582" i="1"/>
  <c r="S582" i="1"/>
  <c r="T574" i="1"/>
  <c r="U574" i="1"/>
  <c r="S574" i="1"/>
  <c r="T566" i="1"/>
  <c r="U566" i="1"/>
  <c r="S566" i="1"/>
  <c r="T558" i="1"/>
  <c r="S558" i="1"/>
  <c r="U558" i="1"/>
  <c r="T550" i="1"/>
  <c r="U550" i="1"/>
  <c r="S550" i="1"/>
  <c r="T542" i="1"/>
  <c r="U542" i="1"/>
  <c r="S542" i="1"/>
  <c r="T534" i="1"/>
  <c r="S534" i="1"/>
  <c r="T526" i="1"/>
  <c r="U526" i="1"/>
  <c r="S526" i="1"/>
  <c r="T518" i="1"/>
  <c r="S518" i="1"/>
  <c r="T510" i="1"/>
  <c r="U510" i="1"/>
  <c r="S510" i="1"/>
  <c r="T502" i="1"/>
  <c r="U502" i="1"/>
  <c r="S502" i="1"/>
  <c r="T494" i="1"/>
  <c r="S494" i="1"/>
  <c r="U494" i="1"/>
  <c r="T486" i="1"/>
  <c r="U486" i="1"/>
  <c r="S486" i="1"/>
  <c r="T478" i="1"/>
  <c r="U478" i="1"/>
  <c r="S478" i="1"/>
  <c r="T470" i="1"/>
  <c r="S470" i="1"/>
  <c r="T462" i="1"/>
  <c r="U462" i="1"/>
  <c r="S462" i="1"/>
  <c r="T454" i="1"/>
  <c r="S454" i="1"/>
  <c r="T446" i="1"/>
  <c r="U446" i="1"/>
  <c r="S446" i="1"/>
  <c r="T438" i="1"/>
  <c r="S438" i="1"/>
  <c r="T430" i="1"/>
  <c r="U430" i="1"/>
  <c r="S430" i="1"/>
  <c r="T422" i="1"/>
  <c r="U422" i="1"/>
  <c r="S422" i="1"/>
  <c r="T414" i="1"/>
  <c r="S414" i="1"/>
  <c r="U414" i="1"/>
  <c r="T406" i="1"/>
  <c r="U406" i="1"/>
  <c r="S406" i="1"/>
  <c r="T398" i="1"/>
  <c r="U398" i="1"/>
  <c r="S398" i="1"/>
  <c r="T390" i="1"/>
  <c r="S390" i="1"/>
  <c r="T382" i="1"/>
  <c r="U382" i="1"/>
  <c r="S382" i="1"/>
  <c r="T374" i="1"/>
  <c r="S374" i="1"/>
  <c r="U374" i="1"/>
  <c r="T366" i="1"/>
  <c r="U366" i="1"/>
  <c r="S366" i="1"/>
  <c r="T358" i="1"/>
  <c r="U358" i="1"/>
  <c r="S358" i="1"/>
  <c r="T350" i="1"/>
  <c r="S350" i="1"/>
  <c r="U350" i="1"/>
  <c r="T342" i="1"/>
  <c r="U342" i="1"/>
  <c r="S342" i="1"/>
  <c r="T334" i="1"/>
  <c r="U334" i="1"/>
  <c r="S334" i="1"/>
  <c r="T326" i="1"/>
  <c r="S326" i="1"/>
  <c r="T318" i="1"/>
  <c r="U318" i="1"/>
  <c r="S318" i="1"/>
  <c r="T310" i="1"/>
  <c r="S310" i="1"/>
  <c r="U310" i="1"/>
  <c r="T302" i="1"/>
  <c r="U302" i="1"/>
  <c r="S302" i="1"/>
  <c r="T294" i="1"/>
  <c r="U294" i="1"/>
  <c r="S294" i="1"/>
  <c r="T286" i="1"/>
  <c r="S286" i="1"/>
  <c r="U286" i="1"/>
  <c r="T278" i="1"/>
  <c r="U278" i="1"/>
  <c r="S278" i="1"/>
  <c r="T270" i="1"/>
  <c r="U270" i="1"/>
  <c r="S270" i="1"/>
  <c r="T262" i="1"/>
  <c r="S262" i="1"/>
  <c r="T254" i="1"/>
  <c r="U254" i="1"/>
  <c r="S254" i="1"/>
  <c r="T246" i="1"/>
  <c r="S246" i="1"/>
  <c r="U246" i="1"/>
  <c r="T238" i="1"/>
  <c r="U238" i="1"/>
  <c r="S238" i="1"/>
  <c r="T230" i="1"/>
  <c r="U230" i="1"/>
  <c r="S230" i="1"/>
  <c r="T222" i="1"/>
  <c r="S222" i="1"/>
  <c r="U222" i="1"/>
  <c r="T214" i="1"/>
  <c r="U214" i="1"/>
  <c r="S214" i="1"/>
  <c r="T206" i="1"/>
  <c r="U206" i="1"/>
  <c r="S206" i="1"/>
  <c r="T198" i="1"/>
  <c r="U198" i="1"/>
  <c r="S198" i="1"/>
  <c r="T190" i="1"/>
  <c r="U190" i="1"/>
  <c r="S190" i="1"/>
  <c r="T182" i="1"/>
  <c r="U182" i="1"/>
  <c r="S182" i="1"/>
  <c r="T174" i="1"/>
  <c r="U174" i="1"/>
  <c r="S174" i="1"/>
  <c r="T166" i="1"/>
  <c r="U166" i="1"/>
  <c r="S166" i="1"/>
  <c r="T158" i="1"/>
  <c r="U158" i="1"/>
  <c r="S158" i="1"/>
  <c r="T150" i="1"/>
  <c r="U150" i="1"/>
  <c r="S150" i="1"/>
  <c r="T142" i="1"/>
  <c r="U142" i="1"/>
  <c r="S142" i="1"/>
  <c r="T134" i="1"/>
  <c r="U134" i="1"/>
  <c r="S134" i="1"/>
  <c r="T126" i="1"/>
  <c r="U126" i="1"/>
  <c r="S126" i="1"/>
  <c r="T118" i="1"/>
  <c r="U118" i="1"/>
  <c r="S118" i="1"/>
  <c r="T110" i="1"/>
  <c r="U110" i="1"/>
  <c r="S110" i="1"/>
  <c r="T102" i="1"/>
  <c r="U102" i="1"/>
  <c r="S102" i="1"/>
  <c r="T94" i="1"/>
  <c r="U94" i="1"/>
  <c r="S94" i="1"/>
  <c r="T86" i="1"/>
  <c r="U86" i="1"/>
  <c r="S86" i="1"/>
  <c r="T78" i="1"/>
  <c r="U78" i="1"/>
  <c r="S78" i="1"/>
  <c r="T70" i="1"/>
  <c r="U70" i="1"/>
  <c r="S70" i="1"/>
  <c r="T62" i="1"/>
  <c r="U62" i="1"/>
  <c r="S62" i="1"/>
  <c r="T54" i="1"/>
  <c r="U54" i="1"/>
  <c r="S54" i="1"/>
  <c r="T46" i="1"/>
  <c r="U46" i="1"/>
  <c r="S46" i="1"/>
  <c r="T38" i="1"/>
  <c r="U38" i="1"/>
  <c r="S38" i="1"/>
  <c r="T30" i="1"/>
  <c r="U30" i="1"/>
  <c r="S30" i="1"/>
  <c r="T22" i="1"/>
  <c r="U22" i="1"/>
  <c r="S22" i="1"/>
  <c r="T14" i="1"/>
  <c r="U14" i="1"/>
  <c r="S14" i="1"/>
  <c r="T6" i="1"/>
  <c r="U6" i="1"/>
  <c r="S6" i="1"/>
  <c r="Y997" i="1"/>
  <c r="X997" i="1"/>
  <c r="W997" i="1"/>
  <c r="Y989" i="1"/>
  <c r="X989" i="1"/>
  <c r="W989" i="1"/>
  <c r="X981" i="1"/>
  <c r="Y981" i="1"/>
  <c r="W981" i="1"/>
  <c r="Y973" i="1"/>
  <c r="X973" i="1"/>
  <c r="W973" i="1"/>
  <c r="Y965" i="1"/>
  <c r="X965" i="1"/>
  <c r="W965" i="1"/>
  <c r="X957" i="1"/>
  <c r="Y957" i="1"/>
  <c r="W957" i="1"/>
  <c r="Y949" i="1"/>
  <c r="X949" i="1"/>
  <c r="W949" i="1"/>
  <c r="Y941" i="1"/>
  <c r="X941" i="1"/>
  <c r="W941" i="1"/>
  <c r="Y933" i="1"/>
  <c r="X933" i="1"/>
  <c r="W933" i="1"/>
  <c r="Y925" i="1"/>
  <c r="X925" i="1"/>
  <c r="W925" i="1"/>
  <c r="Y917" i="1"/>
  <c r="X917" i="1"/>
  <c r="W917" i="1"/>
  <c r="Y909" i="1"/>
  <c r="X909" i="1"/>
  <c r="W909" i="1"/>
  <c r="Y901" i="1"/>
  <c r="X901" i="1"/>
  <c r="W901" i="1"/>
  <c r="Y893" i="1"/>
  <c r="X893" i="1"/>
  <c r="W893" i="1"/>
  <c r="X885" i="1"/>
  <c r="Y885" i="1"/>
  <c r="Y877" i="1"/>
  <c r="X877" i="1"/>
  <c r="W877" i="1"/>
  <c r="Y869" i="1"/>
  <c r="X869" i="1"/>
  <c r="W869" i="1"/>
  <c r="Y861" i="1"/>
  <c r="X861" i="1"/>
  <c r="W861" i="1"/>
  <c r="Y853" i="1"/>
  <c r="X853" i="1"/>
  <c r="W853" i="1"/>
  <c r="Y845" i="1"/>
  <c r="X845" i="1"/>
  <c r="W845" i="1"/>
  <c r="Y837" i="1"/>
  <c r="X837" i="1"/>
  <c r="W837" i="1"/>
  <c r="Y829" i="1"/>
  <c r="X829" i="1"/>
  <c r="W829" i="1"/>
  <c r="Y821" i="1"/>
  <c r="X821" i="1"/>
  <c r="W821" i="1"/>
  <c r="Y813" i="1"/>
  <c r="X813" i="1"/>
  <c r="W813" i="1"/>
  <c r="Y805" i="1"/>
  <c r="X805" i="1"/>
  <c r="W805" i="1"/>
  <c r="Y797" i="1"/>
  <c r="X797" i="1"/>
  <c r="W797" i="1"/>
  <c r="X789" i="1"/>
  <c r="Y789" i="1"/>
  <c r="W789" i="1"/>
  <c r="Y781" i="1"/>
  <c r="X781" i="1"/>
  <c r="W781" i="1"/>
  <c r="Y773" i="1"/>
  <c r="X773" i="1"/>
  <c r="W773" i="1"/>
  <c r="Y765" i="1"/>
  <c r="X765" i="1"/>
  <c r="W765" i="1"/>
  <c r="Y757" i="1"/>
  <c r="X757" i="1"/>
  <c r="W757" i="1"/>
  <c r="Y749" i="1"/>
  <c r="X749" i="1"/>
  <c r="W749" i="1"/>
  <c r="Y741" i="1"/>
  <c r="X741" i="1"/>
  <c r="W741" i="1"/>
  <c r="Y733" i="1"/>
  <c r="X733" i="1"/>
  <c r="W733" i="1"/>
  <c r="Y725" i="1"/>
  <c r="X725" i="1"/>
  <c r="W725" i="1"/>
  <c r="Y717" i="1"/>
  <c r="X717" i="1"/>
  <c r="W717" i="1"/>
  <c r="Y709" i="1"/>
  <c r="X709" i="1"/>
  <c r="W709" i="1"/>
  <c r="Y701" i="1"/>
  <c r="X701" i="1"/>
  <c r="W701" i="1"/>
  <c r="Y693" i="1"/>
  <c r="X693" i="1"/>
  <c r="W693" i="1"/>
  <c r="Y685" i="1"/>
  <c r="X685" i="1"/>
  <c r="W685" i="1"/>
  <c r="Y677" i="1"/>
  <c r="X677" i="1"/>
  <c r="W677" i="1"/>
  <c r="Y669" i="1"/>
  <c r="X669" i="1"/>
  <c r="W669" i="1"/>
  <c r="X661" i="1"/>
  <c r="Y661" i="1"/>
  <c r="W661" i="1"/>
  <c r="X653" i="1"/>
  <c r="Y653" i="1"/>
  <c r="W653" i="1"/>
  <c r="Y645" i="1"/>
  <c r="X645" i="1"/>
  <c r="W645" i="1"/>
  <c r="Y637" i="1"/>
  <c r="X637" i="1"/>
  <c r="W637" i="1"/>
  <c r="Y629" i="1"/>
  <c r="X629" i="1"/>
  <c r="W629" i="1"/>
  <c r="Y621" i="1"/>
  <c r="X621" i="1"/>
  <c r="W621" i="1"/>
  <c r="Y613" i="1"/>
  <c r="X613" i="1"/>
  <c r="W613" i="1"/>
  <c r="Y605" i="1"/>
  <c r="X605" i="1"/>
  <c r="W605" i="1"/>
  <c r="Y597" i="1"/>
  <c r="X597" i="1"/>
  <c r="W597" i="1"/>
  <c r="Y589" i="1"/>
  <c r="X589" i="1"/>
  <c r="W589" i="1"/>
  <c r="Y581" i="1"/>
  <c r="X581" i="1"/>
  <c r="W581" i="1"/>
  <c r="Y573" i="1"/>
  <c r="X573" i="1"/>
  <c r="W573" i="1"/>
  <c r="Y565" i="1"/>
  <c r="X565" i="1"/>
  <c r="W565" i="1"/>
  <c r="Y557" i="1"/>
  <c r="X557" i="1"/>
  <c r="W557" i="1"/>
  <c r="Y549" i="1"/>
  <c r="X549" i="1"/>
  <c r="W549" i="1"/>
  <c r="Y541" i="1"/>
  <c r="X541" i="1"/>
  <c r="W541" i="1"/>
  <c r="Y533" i="1"/>
  <c r="X533" i="1"/>
  <c r="W533" i="1"/>
  <c r="Y525" i="1"/>
  <c r="X525" i="1"/>
  <c r="W525" i="1"/>
  <c r="Y517" i="1"/>
  <c r="X517" i="1"/>
  <c r="W517" i="1"/>
  <c r="Y509" i="1"/>
  <c r="X509" i="1"/>
  <c r="W509" i="1"/>
  <c r="Y501" i="1"/>
  <c r="X501" i="1"/>
  <c r="W501" i="1"/>
  <c r="Y493" i="1"/>
  <c r="X493" i="1"/>
  <c r="W493" i="1"/>
  <c r="Y485" i="1"/>
  <c r="X485" i="1"/>
  <c r="W485" i="1"/>
  <c r="Y477" i="1"/>
  <c r="X477" i="1"/>
  <c r="W477" i="1"/>
  <c r="Y469" i="1"/>
  <c r="X469" i="1"/>
  <c r="W469" i="1"/>
  <c r="Y461" i="1"/>
  <c r="X461" i="1"/>
  <c r="W461" i="1"/>
  <c r="Y453" i="1"/>
  <c r="X453" i="1"/>
  <c r="W453" i="1"/>
  <c r="Y445" i="1"/>
  <c r="X445" i="1"/>
  <c r="W445" i="1"/>
  <c r="Y437" i="1"/>
  <c r="X437" i="1"/>
  <c r="W437" i="1"/>
  <c r="Y429" i="1"/>
  <c r="X429" i="1"/>
  <c r="W429" i="1"/>
  <c r="Y421" i="1"/>
  <c r="X421" i="1"/>
  <c r="W421" i="1"/>
  <c r="Y413" i="1"/>
  <c r="X413" i="1"/>
  <c r="W413" i="1"/>
  <c r="Y405" i="1"/>
  <c r="X405" i="1"/>
  <c r="W405" i="1"/>
  <c r="Y397" i="1"/>
  <c r="X397" i="1"/>
  <c r="W397" i="1"/>
  <c r="Y389" i="1"/>
  <c r="X389" i="1"/>
  <c r="W389" i="1"/>
  <c r="Y381" i="1"/>
  <c r="X381" i="1"/>
  <c r="W381" i="1"/>
  <c r="Y373" i="1"/>
  <c r="X373" i="1"/>
  <c r="W373" i="1"/>
  <c r="Y365" i="1"/>
  <c r="X365" i="1"/>
  <c r="W365" i="1"/>
  <c r="Y357" i="1"/>
  <c r="X357" i="1"/>
  <c r="W357" i="1"/>
  <c r="Y349" i="1"/>
  <c r="X349" i="1"/>
  <c r="W349" i="1"/>
  <c r="Y341" i="1"/>
  <c r="X341" i="1"/>
  <c r="W341" i="1"/>
  <c r="Y333" i="1"/>
  <c r="X333" i="1"/>
  <c r="W333" i="1"/>
  <c r="Y325" i="1"/>
  <c r="X325" i="1"/>
  <c r="W325" i="1"/>
  <c r="Y317" i="1"/>
  <c r="X317" i="1"/>
  <c r="W317" i="1"/>
  <c r="Y309" i="1"/>
  <c r="X309" i="1"/>
  <c r="W309" i="1"/>
  <c r="Y301" i="1"/>
  <c r="X301" i="1"/>
  <c r="W301" i="1"/>
  <c r="Y293" i="1"/>
  <c r="X293" i="1"/>
  <c r="W293" i="1"/>
  <c r="Y285" i="1"/>
  <c r="X285" i="1"/>
  <c r="W285" i="1"/>
  <c r="Y277" i="1"/>
  <c r="X277" i="1"/>
  <c r="W277" i="1"/>
  <c r="Y269" i="1"/>
  <c r="X269" i="1"/>
  <c r="W269" i="1"/>
  <c r="Y261" i="1"/>
  <c r="X261" i="1"/>
  <c r="W261" i="1"/>
  <c r="Y253" i="1"/>
  <c r="X253" i="1"/>
  <c r="W253" i="1"/>
  <c r="Y245" i="1"/>
  <c r="X245" i="1"/>
  <c r="W245" i="1"/>
  <c r="Y237" i="1"/>
  <c r="W237" i="1"/>
  <c r="X237" i="1"/>
  <c r="Y229" i="1"/>
  <c r="X229" i="1"/>
  <c r="W229" i="1"/>
  <c r="Y221" i="1"/>
  <c r="X221" i="1"/>
  <c r="W221" i="1"/>
  <c r="Y213" i="1"/>
  <c r="X213" i="1"/>
  <c r="W213" i="1"/>
  <c r="Y205" i="1"/>
  <c r="X205" i="1"/>
  <c r="W205" i="1"/>
  <c r="Y197" i="1"/>
  <c r="X197" i="1"/>
  <c r="W197" i="1"/>
  <c r="Y189" i="1"/>
  <c r="X189" i="1"/>
  <c r="W189" i="1"/>
  <c r="Y181" i="1"/>
  <c r="W181" i="1"/>
  <c r="X181" i="1"/>
  <c r="Y173" i="1"/>
  <c r="X173" i="1"/>
  <c r="W173" i="1"/>
  <c r="Y165" i="1"/>
  <c r="X165" i="1"/>
  <c r="W165" i="1"/>
  <c r="Y157" i="1"/>
  <c r="X157" i="1"/>
  <c r="W157" i="1"/>
  <c r="Y149" i="1"/>
  <c r="X149" i="1"/>
  <c r="W149" i="1"/>
  <c r="Y141" i="1"/>
  <c r="X141" i="1"/>
  <c r="W141" i="1"/>
  <c r="Y133" i="1"/>
  <c r="X133" i="1"/>
  <c r="W133" i="1"/>
  <c r="Y125" i="1"/>
  <c r="W125" i="1"/>
  <c r="X125" i="1"/>
  <c r="Y117" i="1"/>
  <c r="X117" i="1"/>
  <c r="W117" i="1"/>
  <c r="Y109" i="1"/>
  <c r="W109" i="1"/>
  <c r="X109" i="1"/>
  <c r="Y101" i="1"/>
  <c r="X101" i="1"/>
  <c r="W101" i="1"/>
  <c r="Y93" i="1"/>
  <c r="X93" i="1"/>
  <c r="W93" i="1"/>
  <c r="Y85" i="1"/>
  <c r="X85" i="1"/>
  <c r="W85" i="1"/>
  <c r="Y77" i="1"/>
  <c r="X77" i="1"/>
  <c r="W77" i="1"/>
  <c r="Y69" i="1"/>
  <c r="X69" i="1"/>
  <c r="W69" i="1"/>
  <c r="Y61" i="1"/>
  <c r="X61" i="1"/>
  <c r="W61" i="1"/>
  <c r="Y53" i="1"/>
  <c r="X53" i="1"/>
  <c r="W53" i="1"/>
  <c r="Y45" i="1"/>
  <c r="X45" i="1"/>
  <c r="W45" i="1"/>
  <c r="Y37" i="1"/>
  <c r="X37" i="1"/>
  <c r="W37" i="1"/>
  <c r="Y29" i="1"/>
  <c r="X29" i="1"/>
  <c r="W29" i="1"/>
  <c r="Y21" i="1"/>
  <c r="X21" i="1"/>
  <c r="W21" i="1"/>
  <c r="Y13" i="1"/>
  <c r="X13" i="1"/>
  <c r="W13" i="1"/>
  <c r="Y5" i="1"/>
  <c r="X5" i="1"/>
  <c r="W5" i="1"/>
  <c r="S617" i="1"/>
  <c r="S553" i="1"/>
  <c r="S489" i="1"/>
  <c r="S393" i="1"/>
  <c r="S329" i="1"/>
  <c r="U673" i="1"/>
  <c r="U620" i="1"/>
  <c r="U518" i="1"/>
  <c r="U390" i="1"/>
  <c r="W885" i="1"/>
  <c r="T917" i="1"/>
  <c r="U917" i="1"/>
  <c r="T909" i="1"/>
  <c r="U909" i="1"/>
  <c r="T901" i="1"/>
  <c r="U901" i="1"/>
  <c r="T893" i="1"/>
  <c r="U893" i="1"/>
  <c r="T885" i="1"/>
  <c r="U885" i="1"/>
  <c r="T877" i="1"/>
  <c r="U877" i="1"/>
  <c r="T869" i="1"/>
  <c r="U869" i="1"/>
  <c r="T861" i="1"/>
  <c r="U861" i="1"/>
  <c r="T853" i="1"/>
  <c r="U853" i="1"/>
  <c r="T845" i="1"/>
  <c r="U845" i="1"/>
  <c r="T837" i="1"/>
  <c r="U837" i="1"/>
  <c r="T829" i="1"/>
  <c r="U829" i="1"/>
  <c r="T821" i="1"/>
  <c r="U821" i="1"/>
  <c r="T813" i="1"/>
  <c r="U813" i="1"/>
  <c r="T805" i="1"/>
  <c r="U805" i="1"/>
  <c r="T797" i="1"/>
  <c r="U797" i="1"/>
  <c r="T789" i="1"/>
  <c r="U789" i="1"/>
  <c r="T781" i="1"/>
  <c r="U781" i="1"/>
  <c r="T773" i="1"/>
  <c r="U773" i="1"/>
  <c r="T765" i="1"/>
  <c r="U765" i="1"/>
  <c r="T757" i="1"/>
  <c r="U757" i="1"/>
  <c r="T749" i="1"/>
  <c r="U749" i="1"/>
  <c r="T741" i="1"/>
  <c r="U741" i="1"/>
  <c r="T733" i="1"/>
  <c r="U733" i="1"/>
  <c r="S733" i="1"/>
  <c r="T725" i="1"/>
  <c r="U725" i="1"/>
  <c r="S725" i="1"/>
  <c r="T717" i="1"/>
  <c r="S717" i="1"/>
  <c r="T709" i="1"/>
  <c r="S709" i="1"/>
  <c r="T701" i="1"/>
  <c r="U701" i="1"/>
  <c r="S701" i="1"/>
  <c r="T693" i="1"/>
  <c r="U693" i="1"/>
  <c r="S693" i="1"/>
  <c r="T685" i="1"/>
  <c r="U685" i="1"/>
  <c r="S685" i="1"/>
  <c r="T677" i="1"/>
  <c r="U677" i="1"/>
  <c r="S677" i="1"/>
  <c r="T669" i="1"/>
  <c r="U669" i="1"/>
  <c r="S669" i="1"/>
  <c r="T661" i="1"/>
  <c r="U661" i="1"/>
  <c r="S661" i="1"/>
  <c r="T653" i="1"/>
  <c r="U653" i="1"/>
  <c r="S653" i="1"/>
  <c r="T645" i="1"/>
  <c r="U645" i="1"/>
  <c r="S645" i="1"/>
  <c r="T637" i="1"/>
  <c r="U637" i="1"/>
  <c r="S637" i="1"/>
  <c r="T629" i="1"/>
  <c r="U629" i="1"/>
  <c r="S629" i="1"/>
  <c r="T621" i="1"/>
  <c r="U621" i="1"/>
  <c r="S621" i="1"/>
  <c r="T613" i="1"/>
  <c r="U613" i="1"/>
  <c r="S613" i="1"/>
  <c r="T605" i="1"/>
  <c r="U605" i="1"/>
  <c r="S605" i="1"/>
  <c r="T597" i="1"/>
  <c r="U597" i="1"/>
  <c r="S597" i="1"/>
  <c r="T589" i="1"/>
  <c r="U589" i="1"/>
  <c r="S589" i="1"/>
  <c r="T581" i="1"/>
  <c r="U581" i="1"/>
  <c r="S581" i="1"/>
  <c r="T573" i="1"/>
  <c r="U573" i="1"/>
  <c r="S573" i="1"/>
  <c r="T565" i="1"/>
  <c r="U565" i="1"/>
  <c r="S565" i="1"/>
  <c r="T557" i="1"/>
  <c r="U557" i="1"/>
  <c r="S557" i="1"/>
  <c r="T549" i="1"/>
  <c r="U549" i="1"/>
  <c r="S549" i="1"/>
  <c r="T541" i="1"/>
  <c r="U541" i="1"/>
  <c r="S541" i="1"/>
  <c r="T533" i="1"/>
  <c r="U533" i="1"/>
  <c r="S533" i="1"/>
  <c r="T525" i="1"/>
  <c r="U525" i="1"/>
  <c r="S525" i="1"/>
  <c r="T517" i="1"/>
  <c r="U517" i="1"/>
  <c r="S517" i="1"/>
  <c r="T509" i="1"/>
  <c r="U509" i="1"/>
  <c r="S509" i="1"/>
  <c r="T501" i="1"/>
  <c r="U501" i="1"/>
  <c r="S501" i="1"/>
  <c r="T493" i="1"/>
  <c r="U493" i="1"/>
  <c r="S493" i="1"/>
  <c r="T485" i="1"/>
  <c r="U485" i="1"/>
  <c r="S485" i="1"/>
  <c r="T477" i="1"/>
  <c r="U477" i="1"/>
  <c r="S477" i="1"/>
  <c r="T469" i="1"/>
  <c r="U469" i="1"/>
  <c r="S469" i="1"/>
  <c r="T461" i="1"/>
  <c r="U461" i="1"/>
  <c r="S461" i="1"/>
  <c r="T453" i="1"/>
  <c r="U453" i="1"/>
  <c r="S453" i="1"/>
  <c r="T445" i="1"/>
  <c r="U445" i="1"/>
  <c r="S445" i="1"/>
  <c r="T437" i="1"/>
  <c r="U437" i="1"/>
  <c r="S437" i="1"/>
  <c r="T429" i="1"/>
  <c r="U429" i="1"/>
  <c r="S429" i="1"/>
  <c r="T421" i="1"/>
  <c r="U421" i="1"/>
  <c r="S421" i="1"/>
  <c r="T413" i="1"/>
  <c r="U413" i="1"/>
  <c r="S413" i="1"/>
  <c r="T405" i="1"/>
  <c r="U405" i="1"/>
  <c r="S405" i="1"/>
  <c r="T397" i="1"/>
  <c r="U397" i="1"/>
  <c r="S397" i="1"/>
  <c r="T389" i="1"/>
  <c r="U389" i="1"/>
  <c r="S389" i="1"/>
  <c r="T381" i="1"/>
  <c r="U381" i="1"/>
  <c r="S381" i="1"/>
  <c r="T373" i="1"/>
  <c r="U373" i="1"/>
  <c r="S373" i="1"/>
  <c r="T365" i="1"/>
  <c r="U365" i="1"/>
  <c r="S365" i="1"/>
  <c r="T357" i="1"/>
  <c r="U357" i="1"/>
  <c r="S357" i="1"/>
  <c r="T349" i="1"/>
  <c r="U349" i="1"/>
  <c r="S349" i="1"/>
  <c r="T341" i="1"/>
  <c r="U341" i="1"/>
  <c r="S341" i="1"/>
  <c r="T333" i="1"/>
  <c r="U333" i="1"/>
  <c r="S333" i="1"/>
  <c r="T325" i="1"/>
  <c r="U325" i="1"/>
  <c r="S325" i="1"/>
  <c r="T317" i="1"/>
  <c r="U317" i="1"/>
  <c r="S317" i="1"/>
  <c r="T309" i="1"/>
  <c r="U309" i="1"/>
  <c r="S309" i="1"/>
  <c r="T301" i="1"/>
  <c r="U301" i="1"/>
  <c r="S301" i="1"/>
  <c r="T293" i="1"/>
  <c r="U293" i="1"/>
  <c r="S293" i="1"/>
  <c r="T285" i="1"/>
  <c r="U285" i="1"/>
  <c r="S285" i="1"/>
  <c r="T277" i="1"/>
  <c r="U277" i="1"/>
  <c r="S277" i="1"/>
  <c r="T269" i="1"/>
  <c r="U269" i="1"/>
  <c r="S269" i="1"/>
  <c r="T261" i="1"/>
  <c r="U261" i="1"/>
  <c r="S261" i="1"/>
  <c r="T253" i="1"/>
  <c r="U253" i="1"/>
  <c r="S253" i="1"/>
  <c r="T245" i="1"/>
  <c r="U245" i="1"/>
  <c r="S245" i="1"/>
  <c r="T237" i="1"/>
  <c r="U237" i="1"/>
  <c r="S237" i="1"/>
  <c r="T229" i="1"/>
  <c r="U229" i="1"/>
  <c r="S229" i="1"/>
  <c r="T221" i="1"/>
  <c r="U221" i="1"/>
  <c r="S221" i="1"/>
  <c r="T213" i="1"/>
  <c r="U213" i="1"/>
  <c r="S213" i="1"/>
  <c r="T205" i="1"/>
  <c r="U205" i="1"/>
  <c r="S205" i="1"/>
  <c r="T197" i="1"/>
  <c r="S197" i="1"/>
  <c r="T189" i="1"/>
  <c r="U189" i="1"/>
  <c r="S189" i="1"/>
  <c r="T181" i="1"/>
  <c r="U181" i="1"/>
  <c r="S181" i="1"/>
  <c r="T173" i="1"/>
  <c r="U173" i="1"/>
  <c r="S173" i="1"/>
  <c r="T165" i="1"/>
  <c r="S165" i="1"/>
  <c r="U165" i="1"/>
  <c r="T157" i="1"/>
  <c r="U157" i="1"/>
  <c r="S157" i="1"/>
  <c r="T149" i="1"/>
  <c r="U149" i="1"/>
  <c r="S149" i="1"/>
  <c r="T141" i="1"/>
  <c r="U141" i="1"/>
  <c r="S141" i="1"/>
  <c r="T133" i="1"/>
  <c r="U133" i="1"/>
  <c r="S133" i="1"/>
  <c r="T125" i="1"/>
  <c r="U125" i="1"/>
  <c r="S125" i="1"/>
  <c r="T117" i="1"/>
  <c r="U117" i="1"/>
  <c r="S117" i="1"/>
  <c r="T109" i="1"/>
  <c r="U109" i="1"/>
  <c r="S109" i="1"/>
  <c r="T101" i="1"/>
  <c r="U101" i="1"/>
  <c r="S101" i="1"/>
  <c r="T93" i="1"/>
  <c r="S93" i="1"/>
  <c r="T85" i="1"/>
  <c r="U85" i="1"/>
  <c r="S85" i="1"/>
  <c r="T77" i="1"/>
  <c r="U77" i="1"/>
  <c r="S77" i="1"/>
  <c r="T69" i="1"/>
  <c r="U69" i="1"/>
  <c r="S69" i="1"/>
  <c r="T61" i="1"/>
  <c r="U61" i="1"/>
  <c r="S61" i="1"/>
  <c r="T53" i="1"/>
  <c r="U53" i="1"/>
  <c r="S53" i="1"/>
  <c r="T45" i="1"/>
  <c r="U45" i="1"/>
  <c r="S45" i="1"/>
  <c r="T37" i="1"/>
  <c r="U37" i="1"/>
  <c r="S37" i="1"/>
  <c r="T29" i="1"/>
  <c r="U29" i="1"/>
  <c r="S29" i="1"/>
  <c r="T21" i="1"/>
  <c r="U21" i="1"/>
  <c r="S21" i="1"/>
  <c r="T13" i="1"/>
  <c r="U13" i="1"/>
  <c r="S13" i="1"/>
  <c r="T5" i="1"/>
  <c r="U5" i="1"/>
  <c r="S5" i="1"/>
  <c r="Y996" i="1"/>
  <c r="X996" i="1"/>
  <c r="W996" i="1"/>
  <c r="Y988" i="1"/>
  <c r="X988" i="1"/>
  <c r="Y980" i="1"/>
  <c r="X980" i="1"/>
  <c r="W980" i="1"/>
  <c r="Y972" i="1"/>
  <c r="X972" i="1"/>
  <c r="W972" i="1"/>
  <c r="Y964" i="1"/>
  <c r="X964" i="1"/>
  <c r="W964" i="1"/>
  <c r="Y956" i="1"/>
  <c r="X956" i="1"/>
  <c r="W956" i="1"/>
  <c r="Y948" i="1"/>
  <c r="X948" i="1"/>
  <c r="W948" i="1"/>
  <c r="Y940" i="1"/>
  <c r="X940" i="1"/>
  <c r="W940" i="1"/>
  <c r="Y932" i="1"/>
  <c r="X932" i="1"/>
  <c r="W932" i="1"/>
  <c r="Y924" i="1"/>
  <c r="X924" i="1"/>
  <c r="W924" i="1"/>
  <c r="Y916" i="1"/>
  <c r="X916" i="1"/>
  <c r="W916" i="1"/>
  <c r="Y908" i="1"/>
  <c r="X908" i="1"/>
  <c r="W908" i="1"/>
  <c r="Y900" i="1"/>
  <c r="X900" i="1"/>
  <c r="W900" i="1"/>
  <c r="Y892" i="1"/>
  <c r="X892" i="1"/>
  <c r="W892" i="1"/>
  <c r="X884" i="1"/>
  <c r="Y884" i="1"/>
  <c r="W884" i="1"/>
  <c r="Y876" i="1"/>
  <c r="X876" i="1"/>
  <c r="W876" i="1"/>
  <c r="Y868" i="1"/>
  <c r="X868" i="1"/>
  <c r="W868" i="1"/>
  <c r="Y860" i="1"/>
  <c r="X860" i="1"/>
  <c r="W860" i="1"/>
  <c r="Y852" i="1"/>
  <c r="W852" i="1"/>
  <c r="X852" i="1"/>
  <c r="Y844" i="1"/>
  <c r="X844" i="1"/>
  <c r="W844" i="1"/>
  <c r="Y836" i="1"/>
  <c r="X836" i="1"/>
  <c r="W836" i="1"/>
  <c r="Y828" i="1"/>
  <c r="X828" i="1"/>
  <c r="W828" i="1"/>
  <c r="Y820" i="1"/>
  <c r="X820" i="1"/>
  <c r="W820" i="1"/>
  <c r="Y812" i="1"/>
  <c r="X812" i="1"/>
  <c r="W812" i="1"/>
  <c r="Y804" i="1"/>
  <c r="X804" i="1"/>
  <c r="W804" i="1"/>
  <c r="Y796" i="1"/>
  <c r="X796" i="1"/>
  <c r="W796" i="1"/>
  <c r="Y788" i="1"/>
  <c r="X788" i="1"/>
  <c r="W788" i="1"/>
  <c r="Y780" i="1"/>
  <c r="X780" i="1"/>
  <c r="W780" i="1"/>
  <c r="Y772" i="1"/>
  <c r="W772" i="1"/>
  <c r="X772" i="1"/>
  <c r="Y764" i="1"/>
  <c r="W764" i="1"/>
  <c r="X764" i="1"/>
  <c r="Y756" i="1"/>
  <c r="X756" i="1"/>
  <c r="W756" i="1"/>
  <c r="Y748" i="1"/>
  <c r="X748" i="1"/>
  <c r="W748" i="1"/>
  <c r="Y740" i="1"/>
  <c r="X740" i="1"/>
  <c r="W740" i="1"/>
  <c r="Y732" i="1"/>
  <c r="W732" i="1"/>
  <c r="X732" i="1"/>
  <c r="Y724" i="1"/>
  <c r="X724" i="1"/>
  <c r="W724" i="1"/>
  <c r="Y716" i="1"/>
  <c r="X716" i="1"/>
  <c r="W716" i="1"/>
  <c r="Y708" i="1"/>
  <c r="X708" i="1"/>
  <c r="W708" i="1"/>
  <c r="Y700" i="1"/>
  <c r="X700" i="1"/>
  <c r="W700" i="1"/>
  <c r="Y692" i="1"/>
  <c r="X692" i="1"/>
  <c r="W692" i="1"/>
  <c r="Y684" i="1"/>
  <c r="X684" i="1"/>
  <c r="W684" i="1"/>
  <c r="Y676" i="1"/>
  <c r="X676" i="1"/>
  <c r="W676" i="1"/>
  <c r="Y668" i="1"/>
  <c r="X668" i="1"/>
  <c r="W668" i="1"/>
  <c r="Y660" i="1"/>
  <c r="X660" i="1"/>
  <c r="W660" i="1"/>
  <c r="Y652" i="1"/>
  <c r="X652" i="1"/>
  <c r="W652" i="1"/>
  <c r="Y644" i="1"/>
  <c r="X644" i="1"/>
  <c r="W644" i="1"/>
  <c r="Y636" i="1"/>
  <c r="X636" i="1"/>
  <c r="W636" i="1"/>
  <c r="Y628" i="1"/>
  <c r="X628" i="1"/>
  <c r="W628" i="1"/>
  <c r="Y620" i="1"/>
  <c r="X620" i="1"/>
  <c r="W620" i="1"/>
  <c r="Y612" i="1"/>
  <c r="X612" i="1"/>
  <c r="W612" i="1"/>
  <c r="Y604" i="1"/>
  <c r="X604" i="1"/>
  <c r="W604" i="1"/>
  <c r="Y596" i="1"/>
  <c r="X596" i="1"/>
  <c r="W596" i="1"/>
  <c r="X588" i="1"/>
  <c r="Y588" i="1"/>
  <c r="W588" i="1"/>
  <c r="Y580" i="1"/>
  <c r="X580" i="1"/>
  <c r="W580" i="1"/>
  <c r="Y572" i="1"/>
  <c r="X572" i="1"/>
  <c r="W572" i="1"/>
  <c r="Y564" i="1"/>
  <c r="X564" i="1"/>
  <c r="W564" i="1"/>
  <c r="Y556" i="1"/>
  <c r="X556" i="1"/>
  <c r="W556" i="1"/>
  <c r="Y548" i="1"/>
  <c r="X548" i="1"/>
  <c r="W548" i="1"/>
  <c r="Y540" i="1"/>
  <c r="X540" i="1"/>
  <c r="W540" i="1"/>
  <c r="Y532" i="1"/>
  <c r="X532" i="1"/>
  <c r="W532" i="1"/>
  <c r="Y524" i="1"/>
  <c r="X524" i="1"/>
  <c r="W524" i="1"/>
  <c r="X516" i="1"/>
  <c r="Y516" i="1"/>
  <c r="W516" i="1"/>
  <c r="Y508" i="1"/>
  <c r="X508" i="1"/>
  <c r="W508" i="1"/>
  <c r="Y500" i="1"/>
  <c r="X500" i="1"/>
  <c r="W500" i="1"/>
  <c r="X492" i="1"/>
  <c r="Y492" i="1"/>
  <c r="W492" i="1"/>
  <c r="Y484" i="1"/>
  <c r="X484" i="1"/>
  <c r="W484" i="1"/>
  <c r="Y476" i="1"/>
  <c r="X476" i="1"/>
  <c r="W476" i="1"/>
  <c r="Y468" i="1"/>
  <c r="X468" i="1"/>
  <c r="W468" i="1"/>
  <c r="Y460" i="1"/>
  <c r="X460" i="1"/>
  <c r="W460" i="1"/>
  <c r="Y452" i="1"/>
  <c r="X452" i="1"/>
  <c r="W452" i="1"/>
  <c r="Y444" i="1"/>
  <c r="X444" i="1"/>
  <c r="W444" i="1"/>
  <c r="Y436" i="1"/>
  <c r="X436" i="1"/>
  <c r="W436" i="1"/>
  <c r="Y428" i="1"/>
  <c r="X428" i="1"/>
  <c r="W428" i="1"/>
  <c r="Y420" i="1"/>
  <c r="X420" i="1"/>
  <c r="W420" i="1"/>
  <c r="Y412" i="1"/>
  <c r="X412" i="1"/>
  <c r="W412" i="1"/>
  <c r="Y404" i="1"/>
  <c r="X404" i="1"/>
  <c r="W404" i="1"/>
  <c r="Y396" i="1"/>
  <c r="X396" i="1"/>
  <c r="W396" i="1"/>
  <c r="Y388" i="1"/>
  <c r="X388" i="1"/>
  <c r="W388" i="1"/>
  <c r="Y380" i="1"/>
  <c r="X380" i="1"/>
  <c r="W380" i="1"/>
  <c r="Y372" i="1"/>
  <c r="X372" i="1"/>
  <c r="W372" i="1"/>
  <c r="Y364" i="1"/>
  <c r="X364" i="1"/>
  <c r="W364" i="1"/>
  <c r="Y356" i="1"/>
  <c r="X356" i="1"/>
  <c r="W356" i="1"/>
  <c r="Y348" i="1"/>
  <c r="X348" i="1"/>
  <c r="W348" i="1"/>
  <c r="Y340" i="1"/>
  <c r="X340" i="1"/>
  <c r="W340" i="1"/>
  <c r="Y332" i="1"/>
  <c r="X332" i="1"/>
  <c r="W332" i="1"/>
  <c r="Y324" i="1"/>
  <c r="X324" i="1"/>
  <c r="W324" i="1"/>
  <c r="Y316" i="1"/>
  <c r="X316" i="1"/>
  <c r="W316" i="1"/>
  <c r="Y308" i="1"/>
  <c r="X308" i="1"/>
  <c r="W308" i="1"/>
  <c r="Y300" i="1"/>
  <c r="X300" i="1"/>
  <c r="W300" i="1"/>
  <c r="Y292" i="1"/>
  <c r="X292" i="1"/>
  <c r="W292" i="1"/>
  <c r="Y284" i="1"/>
  <c r="X284" i="1"/>
  <c r="W284" i="1"/>
  <c r="Y276" i="1"/>
  <c r="X276" i="1"/>
  <c r="W276" i="1"/>
  <c r="Y268" i="1"/>
  <c r="X268" i="1"/>
  <c r="W268" i="1"/>
  <c r="Y260" i="1"/>
  <c r="X260" i="1"/>
  <c r="W260" i="1"/>
  <c r="Y252" i="1"/>
  <c r="X252" i="1"/>
  <c r="W252" i="1"/>
  <c r="Y244" i="1"/>
  <c r="X244" i="1"/>
  <c r="W244" i="1"/>
  <c r="Y236" i="1"/>
  <c r="X236" i="1"/>
  <c r="W236" i="1"/>
  <c r="Y228" i="1"/>
  <c r="X228" i="1"/>
  <c r="W228" i="1"/>
  <c r="Y220" i="1"/>
  <c r="X220" i="1"/>
  <c r="W220" i="1"/>
  <c r="Y212" i="1"/>
  <c r="X212" i="1"/>
  <c r="W212" i="1"/>
  <c r="Y204" i="1"/>
  <c r="X204" i="1"/>
  <c r="W204" i="1"/>
  <c r="Y196" i="1"/>
  <c r="X196" i="1"/>
  <c r="W196" i="1"/>
  <c r="Y188" i="1"/>
  <c r="X188" i="1"/>
  <c r="W188" i="1"/>
  <c r="Y180" i="1"/>
  <c r="X180" i="1"/>
  <c r="W180" i="1"/>
  <c r="Y172" i="1"/>
  <c r="X172" i="1"/>
  <c r="W172" i="1"/>
  <c r="Y164" i="1"/>
  <c r="X164" i="1"/>
  <c r="W164" i="1"/>
  <c r="Y156" i="1"/>
  <c r="X156" i="1"/>
  <c r="W156" i="1"/>
  <c r="Y148" i="1"/>
  <c r="X148" i="1"/>
  <c r="W148" i="1"/>
  <c r="Y140" i="1"/>
  <c r="X140" i="1"/>
  <c r="W140" i="1"/>
  <c r="Y132" i="1"/>
  <c r="X132" i="1"/>
  <c r="W132" i="1"/>
  <c r="Y124" i="1"/>
  <c r="X124" i="1"/>
  <c r="W124" i="1"/>
  <c r="Y116" i="1"/>
  <c r="X116" i="1"/>
  <c r="W116" i="1"/>
  <c r="Y108" i="1"/>
  <c r="X108" i="1"/>
  <c r="W108" i="1"/>
  <c r="Y100" i="1"/>
  <c r="X100" i="1"/>
  <c r="W100" i="1"/>
  <c r="Y92" i="1"/>
  <c r="X92" i="1"/>
  <c r="W92" i="1"/>
  <c r="Y84" i="1"/>
  <c r="X84" i="1"/>
  <c r="W84" i="1"/>
  <c r="Y76" i="1"/>
  <c r="X76" i="1"/>
  <c r="W76" i="1"/>
  <c r="Y68" i="1"/>
  <c r="X68" i="1"/>
  <c r="W68" i="1"/>
  <c r="Y60" i="1"/>
  <c r="X60" i="1"/>
  <c r="W60" i="1"/>
  <c r="Y52" i="1"/>
  <c r="X52" i="1"/>
  <c r="W52" i="1"/>
  <c r="Y44" i="1"/>
  <c r="X44" i="1"/>
  <c r="W44" i="1"/>
  <c r="Y36" i="1"/>
  <c r="X36" i="1"/>
  <c r="W36" i="1"/>
  <c r="Y28" i="1"/>
  <c r="X28" i="1"/>
  <c r="W28" i="1"/>
  <c r="Y20" i="1"/>
  <c r="X20" i="1"/>
  <c r="W20" i="1"/>
  <c r="Y12" i="1"/>
  <c r="X12" i="1"/>
  <c r="W12" i="1"/>
  <c r="Y4" i="1"/>
  <c r="X4" i="1"/>
  <c r="W4" i="1"/>
  <c r="S641" i="1"/>
  <c r="S577" i="1"/>
  <c r="S513" i="1"/>
  <c r="S449" i="1"/>
  <c r="S433" i="1"/>
  <c r="S369" i="1"/>
  <c r="S305" i="1"/>
  <c r="S281" i="1"/>
  <c r="S249" i="1"/>
  <c r="S217" i="1"/>
  <c r="S185" i="1"/>
  <c r="S153" i="1"/>
  <c r="S121" i="1"/>
  <c r="S89" i="1"/>
  <c r="S57" i="1"/>
  <c r="S25" i="1"/>
  <c r="U709" i="1"/>
  <c r="U662" i="1"/>
  <c r="U611" i="1"/>
  <c r="U561" i="1"/>
  <c r="U508" i="1"/>
  <c r="U454" i="1"/>
  <c r="U369" i="1"/>
  <c r="U197" i="1"/>
  <c r="T820" i="1"/>
  <c r="U820" i="1"/>
  <c r="T812" i="1"/>
  <c r="U812" i="1"/>
  <c r="T804" i="1"/>
  <c r="U804" i="1"/>
  <c r="T796" i="1"/>
  <c r="U796" i="1"/>
  <c r="T788" i="1"/>
  <c r="U788" i="1"/>
  <c r="T780" i="1"/>
  <c r="U780" i="1"/>
  <c r="T772" i="1"/>
  <c r="U772" i="1"/>
  <c r="T764" i="1"/>
  <c r="U764" i="1"/>
  <c r="T756" i="1"/>
  <c r="U756" i="1"/>
  <c r="T748" i="1"/>
  <c r="U748" i="1"/>
  <c r="T740" i="1"/>
  <c r="U740" i="1"/>
  <c r="T732" i="1"/>
  <c r="U732" i="1"/>
  <c r="T724" i="1"/>
  <c r="U724" i="1"/>
  <c r="T716" i="1"/>
  <c r="U716" i="1"/>
  <c r="T708" i="1"/>
  <c r="U708" i="1"/>
  <c r="T700" i="1"/>
  <c r="U700" i="1"/>
  <c r="T692" i="1"/>
  <c r="U692" i="1"/>
  <c r="T676" i="1"/>
  <c r="U676" i="1"/>
  <c r="T668" i="1"/>
  <c r="U668" i="1"/>
  <c r="T660" i="1"/>
  <c r="U660" i="1"/>
  <c r="T652" i="1"/>
  <c r="U652" i="1"/>
  <c r="T644" i="1"/>
  <c r="U644" i="1"/>
  <c r="T628" i="1"/>
  <c r="U628" i="1"/>
  <c r="T612" i="1"/>
  <c r="U612" i="1"/>
  <c r="T604" i="1"/>
  <c r="U604" i="1"/>
  <c r="T596" i="1"/>
  <c r="U596" i="1"/>
  <c r="T588" i="1"/>
  <c r="U588" i="1"/>
  <c r="T580" i="1"/>
  <c r="U580" i="1"/>
  <c r="T564" i="1"/>
  <c r="U564" i="1"/>
  <c r="T548" i="1"/>
  <c r="U548" i="1"/>
  <c r="T540" i="1"/>
  <c r="U540" i="1"/>
  <c r="T532" i="1"/>
  <c r="U532" i="1"/>
  <c r="T524" i="1"/>
  <c r="U524" i="1"/>
  <c r="T516" i="1"/>
  <c r="U516" i="1"/>
  <c r="T500" i="1"/>
  <c r="U500" i="1"/>
  <c r="T484" i="1"/>
  <c r="U484" i="1"/>
  <c r="T476" i="1"/>
  <c r="U476" i="1"/>
  <c r="T468" i="1"/>
  <c r="U468" i="1"/>
  <c r="T460" i="1"/>
  <c r="U460" i="1"/>
  <c r="T452" i="1"/>
  <c r="U452" i="1"/>
  <c r="T444" i="1"/>
  <c r="U444" i="1"/>
  <c r="T436" i="1"/>
  <c r="U436" i="1"/>
  <c r="T428" i="1"/>
  <c r="U428" i="1"/>
  <c r="T420" i="1"/>
  <c r="U420" i="1"/>
  <c r="T412" i="1"/>
  <c r="U412" i="1"/>
  <c r="T404" i="1"/>
  <c r="U404" i="1"/>
  <c r="T396" i="1"/>
  <c r="U396" i="1"/>
  <c r="T388" i="1"/>
  <c r="U388" i="1"/>
  <c r="T380" i="1"/>
  <c r="U380" i="1"/>
  <c r="T372" i="1"/>
  <c r="U372" i="1"/>
  <c r="T364" i="1"/>
  <c r="U364" i="1"/>
  <c r="T356" i="1"/>
  <c r="U356" i="1"/>
  <c r="T348" i="1"/>
  <c r="U348" i="1"/>
  <c r="T340" i="1"/>
  <c r="U340" i="1"/>
  <c r="T332" i="1"/>
  <c r="U332" i="1"/>
  <c r="T324" i="1"/>
  <c r="U324" i="1"/>
  <c r="T316" i="1"/>
  <c r="U316" i="1"/>
  <c r="T308" i="1"/>
  <c r="U308" i="1"/>
  <c r="T300" i="1"/>
  <c r="U300" i="1"/>
  <c r="T292" i="1"/>
  <c r="U292" i="1"/>
  <c r="T284" i="1"/>
  <c r="U284" i="1"/>
  <c r="S284" i="1"/>
  <c r="T276" i="1"/>
  <c r="U276" i="1"/>
  <c r="S276" i="1"/>
  <c r="T268" i="1"/>
  <c r="U268" i="1"/>
  <c r="S268" i="1"/>
  <c r="T260" i="1"/>
  <c r="U260" i="1"/>
  <c r="S260" i="1"/>
  <c r="T252" i="1"/>
  <c r="U252" i="1"/>
  <c r="S252" i="1"/>
  <c r="T244" i="1"/>
  <c r="U244" i="1"/>
  <c r="S244" i="1"/>
  <c r="T236" i="1"/>
  <c r="U236" i="1"/>
  <c r="S236" i="1"/>
  <c r="T228" i="1"/>
  <c r="U228" i="1"/>
  <c r="S228" i="1"/>
  <c r="T220" i="1"/>
  <c r="U220" i="1"/>
  <c r="S220" i="1"/>
  <c r="T212" i="1"/>
  <c r="U212" i="1"/>
  <c r="S212" i="1"/>
  <c r="T204" i="1"/>
  <c r="U204" i="1"/>
  <c r="S204" i="1"/>
  <c r="T196" i="1"/>
  <c r="U196" i="1"/>
  <c r="S196" i="1"/>
  <c r="T188" i="1"/>
  <c r="U188" i="1"/>
  <c r="S188" i="1"/>
  <c r="T180" i="1"/>
  <c r="U180" i="1"/>
  <c r="S180" i="1"/>
  <c r="T172" i="1"/>
  <c r="U172" i="1"/>
  <c r="S172" i="1"/>
  <c r="T164" i="1"/>
  <c r="U164" i="1"/>
  <c r="S164" i="1"/>
  <c r="T156" i="1"/>
  <c r="U156" i="1"/>
  <c r="S156" i="1"/>
  <c r="T148" i="1"/>
  <c r="S148" i="1"/>
  <c r="U148" i="1"/>
  <c r="T140" i="1"/>
  <c r="U140" i="1"/>
  <c r="S140" i="1"/>
  <c r="T132" i="1"/>
  <c r="S132" i="1"/>
  <c r="U132" i="1"/>
  <c r="T124" i="1"/>
  <c r="U124" i="1"/>
  <c r="S124" i="1"/>
  <c r="T116" i="1"/>
  <c r="U116" i="1"/>
  <c r="S116" i="1"/>
  <c r="T108" i="1"/>
  <c r="U108" i="1"/>
  <c r="S108" i="1"/>
  <c r="T100" i="1"/>
  <c r="S100" i="1"/>
  <c r="U100" i="1"/>
  <c r="T92" i="1"/>
  <c r="U92" i="1"/>
  <c r="S92" i="1"/>
  <c r="T84" i="1"/>
  <c r="U84" i="1"/>
  <c r="S84" i="1"/>
  <c r="T76" i="1"/>
  <c r="U76" i="1"/>
  <c r="S76" i="1"/>
  <c r="T68" i="1"/>
  <c r="U68" i="1"/>
  <c r="S68" i="1"/>
  <c r="T60" i="1"/>
  <c r="U60" i="1"/>
  <c r="S60" i="1"/>
  <c r="T52" i="1"/>
  <c r="U52" i="1"/>
  <c r="S52" i="1"/>
  <c r="T44" i="1"/>
  <c r="U44" i="1"/>
  <c r="S44" i="1"/>
  <c r="T36" i="1"/>
  <c r="S36" i="1"/>
  <c r="U36" i="1"/>
  <c r="T28" i="1"/>
  <c r="U28" i="1"/>
  <c r="S28" i="1"/>
  <c r="T20" i="1"/>
  <c r="U20" i="1"/>
  <c r="S20" i="1"/>
  <c r="T12" i="1"/>
  <c r="U12" i="1"/>
  <c r="S12" i="1"/>
  <c r="W3" i="1"/>
  <c r="Y3" i="1"/>
  <c r="X3" i="1"/>
  <c r="Y995" i="1"/>
  <c r="X995" i="1"/>
  <c r="W995" i="1"/>
  <c r="Y987" i="1"/>
  <c r="W987" i="1"/>
  <c r="X987" i="1"/>
  <c r="Y979" i="1"/>
  <c r="X979" i="1"/>
  <c r="W979" i="1"/>
  <c r="Y971" i="1"/>
  <c r="X971" i="1"/>
  <c r="W971" i="1"/>
  <c r="Y963" i="1"/>
  <c r="X963" i="1"/>
  <c r="W963" i="1"/>
  <c r="Y955" i="1"/>
  <c r="W955" i="1"/>
  <c r="X955" i="1"/>
  <c r="Y947" i="1"/>
  <c r="X947" i="1"/>
  <c r="W947" i="1"/>
  <c r="Y939" i="1"/>
  <c r="X939" i="1"/>
  <c r="W939" i="1"/>
  <c r="Y931" i="1"/>
  <c r="X931" i="1"/>
  <c r="W931" i="1"/>
  <c r="Y923" i="1"/>
  <c r="X923" i="1"/>
  <c r="W923" i="1"/>
  <c r="Y915" i="1"/>
  <c r="X915" i="1"/>
  <c r="W915" i="1"/>
  <c r="Y907" i="1"/>
  <c r="X907" i="1"/>
  <c r="W907" i="1"/>
  <c r="Y899" i="1"/>
  <c r="X899" i="1"/>
  <c r="W899" i="1"/>
  <c r="Y891" i="1"/>
  <c r="W891" i="1"/>
  <c r="X891" i="1"/>
  <c r="Y883" i="1"/>
  <c r="X883" i="1"/>
  <c r="W883" i="1"/>
  <c r="Y875" i="1"/>
  <c r="X875" i="1"/>
  <c r="W875" i="1"/>
  <c r="Y867" i="1"/>
  <c r="X867" i="1"/>
  <c r="W867" i="1"/>
  <c r="Y859" i="1"/>
  <c r="X859" i="1"/>
  <c r="W859" i="1"/>
  <c r="Y851" i="1"/>
  <c r="X851" i="1"/>
  <c r="W851" i="1"/>
  <c r="Y843" i="1"/>
  <c r="X843" i="1"/>
  <c r="W843" i="1"/>
  <c r="Y835" i="1"/>
  <c r="X835" i="1"/>
  <c r="W835" i="1"/>
  <c r="Y827" i="1"/>
  <c r="X827" i="1"/>
  <c r="W827" i="1"/>
  <c r="Y819" i="1"/>
  <c r="X819" i="1"/>
  <c r="W819" i="1"/>
  <c r="Y811" i="1"/>
  <c r="X811" i="1"/>
  <c r="W811" i="1"/>
  <c r="Y803" i="1"/>
  <c r="X803" i="1"/>
  <c r="W803" i="1"/>
  <c r="Y795" i="1"/>
  <c r="X795" i="1"/>
  <c r="W795" i="1"/>
  <c r="Y787" i="1"/>
  <c r="X787" i="1"/>
  <c r="W787" i="1"/>
  <c r="Y779" i="1"/>
  <c r="X779" i="1"/>
  <c r="Y771" i="1"/>
  <c r="X771" i="1"/>
  <c r="W771" i="1"/>
  <c r="Y763" i="1"/>
  <c r="X763" i="1"/>
  <c r="W763" i="1"/>
  <c r="Y755" i="1"/>
  <c r="X755" i="1"/>
  <c r="W755" i="1"/>
  <c r="Y747" i="1"/>
  <c r="X747" i="1"/>
  <c r="W747" i="1"/>
  <c r="Y739" i="1"/>
  <c r="X739" i="1"/>
  <c r="W739" i="1"/>
  <c r="Y731" i="1"/>
  <c r="X731" i="1"/>
  <c r="W731" i="1"/>
  <c r="Y723" i="1"/>
  <c r="X723" i="1"/>
  <c r="W723" i="1"/>
  <c r="Y715" i="1"/>
  <c r="X715" i="1"/>
  <c r="W715" i="1"/>
  <c r="Y707" i="1"/>
  <c r="X707" i="1"/>
  <c r="W707" i="1"/>
  <c r="X699" i="1"/>
  <c r="Y699" i="1"/>
  <c r="W699" i="1"/>
  <c r="Y691" i="1"/>
  <c r="X691" i="1"/>
  <c r="W691" i="1"/>
  <c r="Y683" i="1"/>
  <c r="W683" i="1"/>
  <c r="X683" i="1"/>
  <c r="Y675" i="1"/>
  <c r="X675" i="1"/>
  <c r="W675" i="1"/>
  <c r="Y667" i="1"/>
  <c r="W667" i="1"/>
  <c r="X667" i="1"/>
  <c r="Y659" i="1"/>
  <c r="X659" i="1"/>
  <c r="W659" i="1"/>
  <c r="Y651" i="1"/>
  <c r="X651" i="1"/>
  <c r="W651" i="1"/>
  <c r="Y643" i="1"/>
  <c r="X643" i="1"/>
  <c r="W643" i="1"/>
  <c r="X635" i="1"/>
  <c r="Y635" i="1"/>
  <c r="W635" i="1"/>
  <c r="Y627" i="1"/>
  <c r="X627" i="1"/>
  <c r="W627" i="1"/>
  <c r="Y619" i="1"/>
  <c r="X619" i="1"/>
  <c r="W619" i="1"/>
  <c r="Y611" i="1"/>
  <c r="X611" i="1"/>
  <c r="W611" i="1"/>
  <c r="Y603" i="1"/>
  <c r="X603" i="1"/>
  <c r="W603" i="1"/>
  <c r="Y595" i="1"/>
  <c r="X595" i="1"/>
  <c r="W595" i="1"/>
  <c r="X587" i="1"/>
  <c r="Y587" i="1"/>
  <c r="W587" i="1"/>
  <c r="Y579" i="1"/>
  <c r="X579" i="1"/>
  <c r="W579" i="1"/>
  <c r="Y571" i="1"/>
  <c r="X571" i="1"/>
  <c r="W571" i="1"/>
  <c r="Y563" i="1"/>
  <c r="X563" i="1"/>
  <c r="W563" i="1"/>
  <c r="Y555" i="1"/>
  <c r="X555" i="1"/>
  <c r="W555" i="1"/>
  <c r="Y547" i="1"/>
  <c r="X547" i="1"/>
  <c r="W547" i="1"/>
  <c r="Y539" i="1"/>
  <c r="X539" i="1"/>
  <c r="W539" i="1"/>
  <c r="X531" i="1"/>
  <c r="Y531" i="1"/>
  <c r="W531" i="1"/>
  <c r="Y523" i="1"/>
  <c r="X523" i="1"/>
  <c r="W523" i="1"/>
  <c r="Y515" i="1"/>
  <c r="X515" i="1"/>
  <c r="W515" i="1"/>
  <c r="Y507" i="1"/>
  <c r="X507" i="1"/>
  <c r="W507" i="1"/>
  <c r="Y499" i="1"/>
  <c r="X499" i="1"/>
  <c r="W499" i="1"/>
  <c r="X491" i="1"/>
  <c r="Y491" i="1"/>
  <c r="W491" i="1"/>
  <c r="Y483" i="1"/>
  <c r="X483" i="1"/>
  <c r="W483" i="1"/>
  <c r="Y475" i="1"/>
  <c r="X475" i="1"/>
  <c r="W475" i="1"/>
  <c r="X467" i="1"/>
  <c r="Y467" i="1"/>
  <c r="W467" i="1"/>
  <c r="Y459" i="1"/>
  <c r="X459" i="1"/>
  <c r="W459" i="1"/>
  <c r="X451" i="1"/>
  <c r="Y451" i="1"/>
  <c r="W451" i="1"/>
  <c r="Y443" i="1"/>
  <c r="X443" i="1"/>
  <c r="W443" i="1"/>
  <c r="X435" i="1"/>
  <c r="Y435" i="1"/>
  <c r="W435" i="1"/>
  <c r="Y427" i="1"/>
  <c r="X427" i="1"/>
  <c r="W427" i="1"/>
  <c r="X419" i="1"/>
  <c r="Y419" i="1"/>
  <c r="W419" i="1"/>
  <c r="Y411" i="1"/>
  <c r="X411" i="1"/>
  <c r="W411" i="1"/>
  <c r="X403" i="1"/>
  <c r="Y403" i="1"/>
  <c r="W403" i="1"/>
  <c r="Y395" i="1"/>
  <c r="X395" i="1"/>
  <c r="W395" i="1"/>
  <c r="X387" i="1"/>
  <c r="Y387" i="1"/>
  <c r="W387" i="1"/>
  <c r="Y379" i="1"/>
  <c r="X379" i="1"/>
  <c r="W379" i="1"/>
  <c r="X371" i="1"/>
  <c r="Y371" i="1"/>
  <c r="W371" i="1"/>
  <c r="Y363" i="1"/>
  <c r="X363" i="1"/>
  <c r="W363" i="1"/>
  <c r="X355" i="1"/>
  <c r="Y355" i="1"/>
  <c r="W355" i="1"/>
  <c r="Y347" i="1"/>
  <c r="X347" i="1"/>
  <c r="W347" i="1"/>
  <c r="X339" i="1"/>
  <c r="Y339" i="1"/>
  <c r="W339" i="1"/>
  <c r="Y331" i="1"/>
  <c r="X331" i="1"/>
  <c r="W331" i="1"/>
  <c r="X323" i="1"/>
  <c r="Y323" i="1"/>
  <c r="W323" i="1"/>
  <c r="Y315" i="1"/>
  <c r="X315" i="1"/>
  <c r="W315" i="1"/>
  <c r="X307" i="1"/>
  <c r="Y307" i="1"/>
  <c r="W307" i="1"/>
  <c r="Y299" i="1"/>
  <c r="X299" i="1"/>
  <c r="W299" i="1"/>
  <c r="X291" i="1"/>
  <c r="Y291" i="1"/>
  <c r="W291" i="1"/>
  <c r="Y283" i="1"/>
  <c r="X283" i="1"/>
  <c r="W283" i="1"/>
  <c r="X275" i="1"/>
  <c r="Y275" i="1"/>
  <c r="W275" i="1"/>
  <c r="Y267" i="1"/>
  <c r="X267" i="1"/>
  <c r="W267" i="1"/>
  <c r="Y259" i="1"/>
  <c r="X259" i="1"/>
  <c r="W259" i="1"/>
  <c r="Y251" i="1"/>
  <c r="X251" i="1"/>
  <c r="W251" i="1"/>
  <c r="X243" i="1"/>
  <c r="Y243" i="1"/>
  <c r="W243" i="1"/>
  <c r="Y235" i="1"/>
  <c r="X235" i="1"/>
  <c r="W235" i="1"/>
  <c r="Y227" i="1"/>
  <c r="X227" i="1"/>
  <c r="W227" i="1"/>
  <c r="Y219" i="1"/>
  <c r="X219" i="1"/>
  <c r="W219" i="1"/>
  <c r="X211" i="1"/>
  <c r="Y211" i="1"/>
  <c r="W211" i="1"/>
  <c r="Y203" i="1"/>
  <c r="X203" i="1"/>
  <c r="W203" i="1"/>
  <c r="Y195" i="1"/>
  <c r="X195" i="1"/>
  <c r="W195" i="1"/>
  <c r="Y187" i="1"/>
  <c r="X187" i="1"/>
  <c r="W187" i="1"/>
  <c r="Y179" i="1"/>
  <c r="X179" i="1"/>
  <c r="W179" i="1"/>
  <c r="Y171" i="1"/>
  <c r="X171" i="1"/>
  <c r="W171" i="1"/>
  <c r="Y163" i="1"/>
  <c r="X163" i="1"/>
  <c r="W163" i="1"/>
  <c r="Y155" i="1"/>
  <c r="X155" i="1"/>
  <c r="W155" i="1"/>
  <c r="X147" i="1"/>
  <c r="Y147" i="1"/>
  <c r="W147" i="1"/>
  <c r="Y139" i="1"/>
  <c r="X139" i="1"/>
  <c r="W139" i="1"/>
  <c r="Y131" i="1"/>
  <c r="X131" i="1"/>
  <c r="W131" i="1"/>
  <c r="Y123" i="1"/>
  <c r="X123" i="1"/>
  <c r="W123" i="1"/>
  <c r="Y115" i="1"/>
  <c r="X115" i="1"/>
  <c r="W115" i="1"/>
  <c r="X107" i="1"/>
  <c r="Y107" i="1"/>
  <c r="W107" i="1"/>
  <c r="Y99" i="1"/>
  <c r="X99" i="1"/>
  <c r="W99" i="1"/>
  <c r="Y91" i="1"/>
  <c r="W91" i="1"/>
  <c r="X91" i="1"/>
  <c r="X83" i="1"/>
  <c r="Y83" i="1"/>
  <c r="W83" i="1"/>
  <c r="Y75" i="1"/>
  <c r="X75" i="1"/>
  <c r="W75" i="1"/>
  <c r="Y67" i="1"/>
  <c r="X67" i="1"/>
  <c r="W67" i="1"/>
  <c r="Y59" i="1"/>
  <c r="X59" i="1"/>
  <c r="W59" i="1"/>
  <c r="Y51" i="1"/>
  <c r="X51" i="1"/>
  <c r="W51" i="1"/>
  <c r="Y43" i="1"/>
  <c r="X43" i="1"/>
  <c r="W43" i="1"/>
  <c r="Y35" i="1"/>
  <c r="W35" i="1"/>
  <c r="X35" i="1"/>
  <c r="Y27" i="1"/>
  <c r="X27" i="1"/>
  <c r="W27" i="1"/>
  <c r="Y19" i="1"/>
  <c r="X19" i="1"/>
  <c r="W19" i="1"/>
  <c r="Y11" i="1"/>
  <c r="X11" i="1"/>
  <c r="W11" i="1"/>
  <c r="S676" i="1"/>
  <c r="S665" i="1"/>
  <c r="S612" i="1"/>
  <c r="S601" i="1"/>
  <c r="S548" i="1"/>
  <c r="S537" i="1"/>
  <c r="S484" i="1"/>
  <c r="S473" i="1"/>
  <c r="S409" i="1"/>
  <c r="S388" i="1"/>
  <c r="S345" i="1"/>
  <c r="S324" i="1"/>
  <c r="U707" i="1"/>
  <c r="U659" i="1"/>
  <c r="U609" i="1"/>
  <c r="U556" i="1"/>
  <c r="T787" i="1"/>
  <c r="U787" i="1"/>
  <c r="T779" i="1"/>
  <c r="U779" i="1"/>
  <c r="T771" i="1"/>
  <c r="U771" i="1"/>
  <c r="T763" i="1"/>
  <c r="U763" i="1"/>
  <c r="T755" i="1"/>
  <c r="U755" i="1"/>
  <c r="T747" i="1"/>
  <c r="U747" i="1"/>
  <c r="T739" i="1"/>
  <c r="U739" i="1"/>
  <c r="T731" i="1"/>
  <c r="U731" i="1"/>
  <c r="T723" i="1"/>
  <c r="U723" i="1"/>
  <c r="T715" i="1"/>
  <c r="U715" i="1"/>
  <c r="T691" i="1"/>
  <c r="U691" i="1"/>
  <c r="T683" i="1"/>
  <c r="U683" i="1"/>
  <c r="T667" i="1"/>
  <c r="U667" i="1"/>
  <c r="T651" i="1"/>
  <c r="U651" i="1"/>
  <c r="T643" i="1"/>
  <c r="U643" i="1"/>
  <c r="T635" i="1"/>
  <c r="U635" i="1"/>
  <c r="T627" i="1"/>
  <c r="U627" i="1"/>
  <c r="T619" i="1"/>
  <c r="U619" i="1"/>
  <c r="T603" i="1"/>
  <c r="U603" i="1"/>
  <c r="T587" i="1"/>
  <c r="U587" i="1"/>
  <c r="T579" i="1"/>
  <c r="U579" i="1"/>
  <c r="T571" i="1"/>
  <c r="U571" i="1"/>
  <c r="T563" i="1"/>
  <c r="U563" i="1"/>
  <c r="T555" i="1"/>
  <c r="U555" i="1"/>
  <c r="T539" i="1"/>
  <c r="U539" i="1"/>
  <c r="T523" i="1"/>
  <c r="U523" i="1"/>
  <c r="T515" i="1"/>
  <c r="U515" i="1"/>
  <c r="T507" i="1"/>
  <c r="U507" i="1"/>
  <c r="T499" i="1"/>
  <c r="U499" i="1"/>
  <c r="T491" i="1"/>
  <c r="U491" i="1"/>
  <c r="T475" i="1"/>
  <c r="U475" i="1"/>
  <c r="T467" i="1"/>
  <c r="U467" i="1"/>
  <c r="T459" i="1"/>
  <c r="U459" i="1"/>
  <c r="T451" i="1"/>
  <c r="U451" i="1"/>
  <c r="T443" i="1"/>
  <c r="U443" i="1"/>
  <c r="T435" i="1"/>
  <c r="U435" i="1"/>
  <c r="T427" i="1"/>
  <c r="U427" i="1"/>
  <c r="S427" i="1"/>
  <c r="T419" i="1"/>
  <c r="U419" i="1"/>
  <c r="S419" i="1"/>
  <c r="T411" i="1"/>
  <c r="U411" i="1"/>
  <c r="S411" i="1"/>
  <c r="T403" i="1"/>
  <c r="U403" i="1"/>
  <c r="S403" i="1"/>
  <c r="T395" i="1"/>
  <c r="U395" i="1"/>
  <c r="S395" i="1"/>
  <c r="T387" i="1"/>
  <c r="U387" i="1"/>
  <c r="S387" i="1"/>
  <c r="T379" i="1"/>
  <c r="U379" i="1"/>
  <c r="S379" i="1"/>
  <c r="T371" i="1"/>
  <c r="U371" i="1"/>
  <c r="S371" i="1"/>
  <c r="T363" i="1"/>
  <c r="U363" i="1"/>
  <c r="S363" i="1"/>
  <c r="T355" i="1"/>
  <c r="U355" i="1"/>
  <c r="S355" i="1"/>
  <c r="T347" i="1"/>
  <c r="U347" i="1"/>
  <c r="S347" i="1"/>
  <c r="T339" i="1"/>
  <c r="U339" i="1"/>
  <c r="S339" i="1"/>
  <c r="T331" i="1"/>
  <c r="U331" i="1"/>
  <c r="S331" i="1"/>
  <c r="T323" i="1"/>
  <c r="U323" i="1"/>
  <c r="S323" i="1"/>
  <c r="T315" i="1"/>
  <c r="U315" i="1"/>
  <c r="S315" i="1"/>
  <c r="T307" i="1"/>
  <c r="U307" i="1"/>
  <c r="S307" i="1"/>
  <c r="T299" i="1"/>
  <c r="U299" i="1"/>
  <c r="S299" i="1"/>
  <c r="T291" i="1"/>
  <c r="U291" i="1"/>
  <c r="S291" i="1"/>
  <c r="T283" i="1"/>
  <c r="U283" i="1"/>
  <c r="S283" i="1"/>
  <c r="T275" i="1"/>
  <c r="U275" i="1"/>
  <c r="S275" i="1"/>
  <c r="T267" i="1"/>
  <c r="U267" i="1"/>
  <c r="S267" i="1"/>
  <c r="T259" i="1"/>
  <c r="U259" i="1"/>
  <c r="S259" i="1"/>
  <c r="T251" i="1"/>
  <c r="U251" i="1"/>
  <c r="S251" i="1"/>
  <c r="T243" i="1"/>
  <c r="U243" i="1"/>
  <c r="S243" i="1"/>
  <c r="T235" i="1"/>
  <c r="U235" i="1"/>
  <c r="S235" i="1"/>
  <c r="T227" i="1"/>
  <c r="U227" i="1"/>
  <c r="S227" i="1"/>
  <c r="T219" i="1"/>
  <c r="U219" i="1"/>
  <c r="S219" i="1"/>
  <c r="T211" i="1"/>
  <c r="U211" i="1"/>
  <c r="S211" i="1"/>
  <c r="T203" i="1"/>
  <c r="U203" i="1"/>
  <c r="S203" i="1"/>
  <c r="T195" i="1"/>
  <c r="U195" i="1"/>
  <c r="S195" i="1"/>
  <c r="T187" i="1"/>
  <c r="S187" i="1"/>
  <c r="U187" i="1"/>
  <c r="T179" i="1"/>
  <c r="U179" i="1"/>
  <c r="S179" i="1"/>
  <c r="T171" i="1"/>
  <c r="S171" i="1"/>
  <c r="U171" i="1"/>
  <c r="T163" i="1"/>
  <c r="U163" i="1"/>
  <c r="S163" i="1"/>
  <c r="T155" i="1"/>
  <c r="U155" i="1"/>
  <c r="S155" i="1"/>
  <c r="T147" i="1"/>
  <c r="U147" i="1"/>
  <c r="S147" i="1"/>
  <c r="T139" i="1"/>
  <c r="S139" i="1"/>
  <c r="T131" i="1"/>
  <c r="U131" i="1"/>
  <c r="S131" i="1"/>
  <c r="T123" i="1"/>
  <c r="U123" i="1"/>
  <c r="S123" i="1"/>
  <c r="T115" i="1"/>
  <c r="U115" i="1"/>
  <c r="S115" i="1"/>
  <c r="T107" i="1"/>
  <c r="S107" i="1"/>
  <c r="U107" i="1"/>
  <c r="T99" i="1"/>
  <c r="U99" i="1"/>
  <c r="S99" i="1"/>
  <c r="T91" i="1"/>
  <c r="U91" i="1"/>
  <c r="S91" i="1"/>
  <c r="T83" i="1"/>
  <c r="U83" i="1"/>
  <c r="S83" i="1"/>
  <c r="T75" i="1"/>
  <c r="S75" i="1"/>
  <c r="U75" i="1"/>
  <c r="T67" i="1"/>
  <c r="U67" i="1"/>
  <c r="S67" i="1"/>
  <c r="T59" i="1"/>
  <c r="U59" i="1"/>
  <c r="S59" i="1"/>
  <c r="T51" i="1"/>
  <c r="U51" i="1"/>
  <c r="S51" i="1"/>
  <c r="T43" i="1"/>
  <c r="S43" i="1"/>
  <c r="T35" i="1"/>
  <c r="U35" i="1"/>
  <c r="S35" i="1"/>
  <c r="T27" i="1"/>
  <c r="U27" i="1"/>
  <c r="S27" i="1"/>
  <c r="T19" i="1"/>
  <c r="U19" i="1"/>
  <c r="S19" i="1"/>
  <c r="T11" i="1"/>
  <c r="U11" i="1"/>
  <c r="S11" i="1"/>
  <c r="Y1002" i="1"/>
  <c r="X1002" i="1"/>
  <c r="W1002" i="1"/>
  <c r="Y994" i="1"/>
  <c r="X994" i="1"/>
  <c r="W994" i="1"/>
  <c r="Y986" i="1"/>
  <c r="X986" i="1"/>
  <c r="W986" i="1"/>
  <c r="Y978" i="1"/>
  <c r="X978" i="1"/>
  <c r="W978" i="1"/>
  <c r="Y970" i="1"/>
  <c r="X970" i="1"/>
  <c r="W970" i="1"/>
  <c r="Y962" i="1"/>
  <c r="X962" i="1"/>
  <c r="W962" i="1"/>
  <c r="Y954" i="1"/>
  <c r="X954" i="1"/>
  <c r="W954" i="1"/>
  <c r="Y946" i="1"/>
  <c r="X946" i="1"/>
  <c r="W946" i="1"/>
  <c r="Y938" i="1"/>
  <c r="X938" i="1"/>
  <c r="W938" i="1"/>
  <c r="Y930" i="1"/>
  <c r="X930" i="1"/>
  <c r="W930" i="1"/>
  <c r="Y922" i="1"/>
  <c r="X922" i="1"/>
  <c r="W922" i="1"/>
  <c r="Y914" i="1"/>
  <c r="X914" i="1"/>
  <c r="W914" i="1"/>
  <c r="Y906" i="1"/>
  <c r="X906" i="1"/>
  <c r="W906" i="1"/>
  <c r="Y898" i="1"/>
  <c r="X898" i="1"/>
  <c r="W898" i="1"/>
  <c r="Y890" i="1"/>
  <c r="X890" i="1"/>
  <c r="W890" i="1"/>
  <c r="Y882" i="1"/>
  <c r="W882" i="1"/>
  <c r="X882" i="1"/>
  <c r="Y874" i="1"/>
  <c r="X874" i="1"/>
  <c r="W874" i="1"/>
  <c r="Y866" i="1"/>
  <c r="X866" i="1"/>
  <c r="W866" i="1"/>
  <c r="Y858" i="1"/>
  <c r="X858" i="1"/>
  <c r="W858" i="1"/>
  <c r="Y850" i="1"/>
  <c r="X850" i="1"/>
  <c r="W850" i="1"/>
  <c r="Y842" i="1"/>
  <c r="X842" i="1"/>
  <c r="W842" i="1"/>
  <c r="Y834" i="1"/>
  <c r="X834" i="1"/>
  <c r="W834" i="1"/>
  <c r="Y826" i="1"/>
  <c r="X826" i="1"/>
  <c r="W826" i="1"/>
  <c r="Y818" i="1"/>
  <c r="W818" i="1"/>
  <c r="X818" i="1"/>
  <c r="Y810" i="1"/>
  <c r="X810" i="1"/>
  <c r="W810" i="1"/>
  <c r="Y802" i="1"/>
  <c r="X802" i="1"/>
  <c r="W802" i="1"/>
  <c r="Y794" i="1"/>
  <c r="X794" i="1"/>
  <c r="W794" i="1"/>
  <c r="Y786" i="1"/>
  <c r="X786" i="1"/>
  <c r="W786" i="1"/>
  <c r="Y778" i="1"/>
  <c r="X778" i="1"/>
  <c r="W778" i="1"/>
  <c r="Y770" i="1"/>
  <c r="X770" i="1"/>
  <c r="W770" i="1"/>
  <c r="Y762" i="1"/>
  <c r="W762" i="1"/>
  <c r="X762" i="1"/>
  <c r="Y754" i="1"/>
  <c r="W754" i="1"/>
  <c r="X754" i="1"/>
  <c r="Y746" i="1"/>
  <c r="X746" i="1"/>
  <c r="W746" i="1"/>
  <c r="Y738" i="1"/>
  <c r="X738" i="1"/>
  <c r="W738" i="1"/>
  <c r="Y730" i="1"/>
  <c r="W730" i="1"/>
  <c r="X730" i="1"/>
  <c r="Y722" i="1"/>
  <c r="W722" i="1"/>
  <c r="X722" i="1"/>
  <c r="Y714" i="1"/>
  <c r="X714" i="1"/>
  <c r="W714" i="1"/>
  <c r="Y706" i="1"/>
  <c r="X706" i="1"/>
  <c r="W706" i="1"/>
  <c r="X698" i="1"/>
  <c r="Y698" i="1"/>
  <c r="W698" i="1"/>
  <c r="Y690" i="1"/>
  <c r="X690" i="1"/>
  <c r="W690" i="1"/>
  <c r="Y682" i="1"/>
  <c r="X682" i="1"/>
  <c r="W682" i="1"/>
  <c r="Y674" i="1"/>
  <c r="X674" i="1"/>
  <c r="W674" i="1"/>
  <c r="Y666" i="1"/>
  <c r="X666" i="1"/>
  <c r="W666" i="1"/>
  <c r="Y658" i="1"/>
  <c r="W658" i="1"/>
  <c r="X658" i="1"/>
  <c r="Y650" i="1"/>
  <c r="X650" i="1"/>
  <c r="W650" i="1"/>
  <c r="Y642" i="1"/>
  <c r="X642" i="1"/>
  <c r="W642" i="1"/>
  <c r="Y634" i="1"/>
  <c r="X634" i="1"/>
  <c r="W634" i="1"/>
  <c r="Y626" i="1"/>
  <c r="X626" i="1"/>
  <c r="W626" i="1"/>
  <c r="Y618" i="1"/>
  <c r="X618" i="1"/>
  <c r="W618" i="1"/>
  <c r="Y610" i="1"/>
  <c r="X610" i="1"/>
  <c r="W610" i="1"/>
  <c r="Y602" i="1"/>
  <c r="X602" i="1"/>
  <c r="W602" i="1"/>
  <c r="Y594" i="1"/>
  <c r="W594" i="1"/>
  <c r="X594" i="1"/>
  <c r="Y586" i="1"/>
  <c r="X586" i="1"/>
  <c r="W586" i="1"/>
  <c r="Y578" i="1"/>
  <c r="X578" i="1"/>
  <c r="W578" i="1"/>
  <c r="Y570" i="1"/>
  <c r="X570" i="1"/>
  <c r="W570" i="1"/>
  <c r="Y562" i="1"/>
  <c r="X562" i="1"/>
  <c r="W562" i="1"/>
  <c r="Y554" i="1"/>
  <c r="X554" i="1"/>
  <c r="W554" i="1"/>
  <c r="Y546" i="1"/>
  <c r="X546" i="1"/>
  <c r="W546" i="1"/>
  <c r="Y538" i="1"/>
  <c r="W538" i="1"/>
  <c r="X538" i="1"/>
  <c r="Y530" i="1"/>
  <c r="X530" i="1"/>
  <c r="W530" i="1"/>
  <c r="Y522" i="1"/>
  <c r="X522" i="1"/>
  <c r="W522" i="1"/>
  <c r="Y514" i="1"/>
  <c r="X514" i="1"/>
  <c r="W514" i="1"/>
  <c r="Y506" i="1"/>
  <c r="X506" i="1"/>
  <c r="W506" i="1"/>
  <c r="Y498" i="1"/>
  <c r="X498" i="1"/>
  <c r="W498" i="1"/>
  <c r="Y490" i="1"/>
  <c r="X490" i="1"/>
  <c r="W490" i="1"/>
  <c r="Y482" i="1"/>
  <c r="X482" i="1"/>
  <c r="W482" i="1"/>
  <c r="Y474" i="1"/>
  <c r="X474" i="1"/>
  <c r="W474" i="1"/>
  <c r="Y466" i="1"/>
  <c r="X466" i="1"/>
  <c r="W466" i="1"/>
  <c r="Y458" i="1"/>
  <c r="X458" i="1"/>
  <c r="W458" i="1"/>
  <c r="Y450" i="1"/>
  <c r="X450" i="1"/>
  <c r="W450" i="1"/>
  <c r="Y442" i="1"/>
  <c r="X442" i="1"/>
  <c r="W442" i="1"/>
  <c r="Y434" i="1"/>
  <c r="X434" i="1"/>
  <c r="W434" i="1"/>
  <c r="Y426" i="1"/>
  <c r="X426" i="1"/>
  <c r="W426" i="1"/>
  <c r="Y418" i="1"/>
  <c r="X418" i="1"/>
  <c r="W418" i="1"/>
  <c r="Y410" i="1"/>
  <c r="X410" i="1"/>
  <c r="W410" i="1"/>
  <c r="Y402" i="1"/>
  <c r="X402" i="1"/>
  <c r="W402" i="1"/>
  <c r="Y394" i="1"/>
  <c r="X394" i="1"/>
  <c r="W394" i="1"/>
  <c r="Y386" i="1"/>
  <c r="X386" i="1"/>
  <c r="W386" i="1"/>
  <c r="Y378" i="1"/>
  <c r="X378" i="1"/>
  <c r="W378" i="1"/>
  <c r="Y370" i="1"/>
  <c r="X370" i="1"/>
  <c r="W370" i="1"/>
  <c r="Y362" i="1"/>
  <c r="X362" i="1"/>
  <c r="W362" i="1"/>
  <c r="Y354" i="1"/>
  <c r="X354" i="1"/>
  <c r="W354" i="1"/>
  <c r="Y346" i="1"/>
  <c r="X346" i="1"/>
  <c r="W346" i="1"/>
  <c r="Y338" i="1"/>
  <c r="X338" i="1"/>
  <c r="W338" i="1"/>
  <c r="Y330" i="1"/>
  <c r="X330" i="1"/>
  <c r="W330" i="1"/>
  <c r="Y322" i="1"/>
  <c r="X322" i="1"/>
  <c r="W322" i="1"/>
  <c r="Y314" i="1"/>
  <c r="X314" i="1"/>
  <c r="W314" i="1"/>
  <c r="Y306" i="1"/>
  <c r="X306" i="1"/>
  <c r="W306" i="1"/>
  <c r="Y298" i="1"/>
  <c r="X298" i="1"/>
  <c r="W298" i="1"/>
  <c r="Y290" i="1"/>
  <c r="X290" i="1"/>
  <c r="W290" i="1"/>
  <c r="Y282" i="1"/>
  <c r="X282" i="1"/>
  <c r="W282" i="1"/>
  <c r="Y274" i="1"/>
  <c r="X274" i="1"/>
  <c r="W274" i="1"/>
  <c r="Y266" i="1"/>
  <c r="X266" i="1"/>
  <c r="W266" i="1"/>
  <c r="Y258" i="1"/>
  <c r="X258" i="1"/>
  <c r="W258" i="1"/>
  <c r="Y250" i="1"/>
  <c r="X250" i="1"/>
  <c r="W250" i="1"/>
  <c r="Y242" i="1"/>
  <c r="X242" i="1"/>
  <c r="W242" i="1"/>
  <c r="Y234" i="1"/>
  <c r="X234" i="1"/>
  <c r="W234" i="1"/>
  <c r="Y226" i="1"/>
  <c r="X226" i="1"/>
  <c r="W226" i="1"/>
  <c r="Y218" i="1"/>
  <c r="X218" i="1"/>
  <c r="W218" i="1"/>
  <c r="Y210" i="1"/>
  <c r="X210" i="1"/>
  <c r="W210" i="1"/>
  <c r="Y202" i="1"/>
  <c r="X202" i="1"/>
  <c r="W202" i="1"/>
  <c r="Y194" i="1"/>
  <c r="X194" i="1"/>
  <c r="W194" i="1"/>
  <c r="Y186" i="1"/>
  <c r="X186" i="1"/>
  <c r="W186" i="1"/>
  <c r="Y178" i="1"/>
  <c r="X178" i="1"/>
  <c r="W178" i="1"/>
  <c r="Y170" i="1"/>
  <c r="X170" i="1"/>
  <c r="W170" i="1"/>
  <c r="Y162" i="1"/>
  <c r="X162" i="1"/>
  <c r="W162" i="1"/>
  <c r="Y154" i="1"/>
  <c r="X154" i="1"/>
  <c r="W154" i="1"/>
  <c r="Y146" i="1"/>
  <c r="X146" i="1"/>
  <c r="W146" i="1"/>
  <c r="Y138" i="1"/>
  <c r="X138" i="1"/>
  <c r="W138" i="1"/>
  <c r="Y130" i="1"/>
  <c r="X130" i="1"/>
  <c r="W130" i="1"/>
  <c r="Y122" i="1"/>
  <c r="X122" i="1"/>
  <c r="W122" i="1"/>
  <c r="Y114" i="1"/>
  <c r="X114" i="1"/>
  <c r="W114" i="1"/>
  <c r="Y106" i="1"/>
  <c r="X106" i="1"/>
  <c r="W106" i="1"/>
  <c r="Y98" i="1"/>
  <c r="X98" i="1"/>
  <c r="W98" i="1"/>
  <c r="Y90" i="1"/>
  <c r="X90" i="1"/>
  <c r="W90" i="1"/>
  <c r="Y82" i="1"/>
  <c r="X82" i="1"/>
  <c r="W82" i="1"/>
  <c r="Y74" i="1"/>
  <c r="X74" i="1"/>
  <c r="W74" i="1"/>
  <c r="Y66" i="1"/>
  <c r="X66" i="1"/>
  <c r="W66" i="1"/>
  <c r="Y58" i="1"/>
  <c r="X58" i="1"/>
  <c r="W58" i="1"/>
  <c r="Y50" i="1"/>
  <c r="X50" i="1"/>
  <c r="W50" i="1"/>
  <c r="Y42" i="1"/>
  <c r="X42" i="1"/>
  <c r="W42" i="1"/>
  <c r="Y34" i="1"/>
  <c r="X34" i="1"/>
  <c r="W34" i="1"/>
  <c r="Y26" i="1"/>
  <c r="X26" i="1"/>
  <c r="W26" i="1"/>
  <c r="Y18" i="1"/>
  <c r="X18" i="1"/>
  <c r="W18" i="1"/>
  <c r="Y10" i="1"/>
  <c r="X10" i="1"/>
  <c r="W10" i="1"/>
  <c r="S726" i="1"/>
  <c r="S700" i="1"/>
  <c r="S675" i="1"/>
  <c r="S636" i="1"/>
  <c r="S625" i="1"/>
  <c r="S611" i="1"/>
  <c r="S572" i="1"/>
  <c r="S561" i="1"/>
  <c r="S547" i="1"/>
  <c r="S508" i="1"/>
  <c r="S497" i="1"/>
  <c r="S483" i="1"/>
  <c r="S444" i="1"/>
  <c r="S428" i="1"/>
  <c r="S385" i="1"/>
  <c r="S364" i="1"/>
  <c r="S321" i="1"/>
  <c r="S300" i="1"/>
  <c r="S273" i="1"/>
  <c r="S241" i="1"/>
  <c r="S209" i="1"/>
  <c r="S177" i="1"/>
  <c r="S145" i="1"/>
  <c r="S113" i="1"/>
  <c r="S81" i="1"/>
  <c r="S49" i="1"/>
  <c r="S17" i="1"/>
  <c r="U699" i="1"/>
  <c r="U598" i="1"/>
  <c r="U547" i="1"/>
  <c r="U497" i="1"/>
  <c r="U438" i="1"/>
  <c r="U326" i="1"/>
  <c r="U139" i="1"/>
  <c r="W160" i="1"/>
  <c r="F8" i="8"/>
  <c r="G8" i="8"/>
  <c r="H8" i="8"/>
  <c r="H10" i="8"/>
  <c r="F9" i="8"/>
  <c r="G10" i="8"/>
  <c r="F7" i="8"/>
  <c r="G6" i="8"/>
  <c r="F6" i="8"/>
  <c r="G7" i="8"/>
</calcChain>
</file>

<file path=xl/sharedStrings.xml><?xml version="1.0" encoding="utf-8"?>
<sst xmlns="http://schemas.openxmlformats.org/spreadsheetml/2006/main" count="9092" uniqueCount="2119">
  <si>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</si>
  <si>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</si>
  <si>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</si>
  <si>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</si>
  <si>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</si>
  <si>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</si>
  <si>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</si>
  <si>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</si>
  <si>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</si>
  <si>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</si>
  <si>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</si>
  <si>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</si>
  <si>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</si>
  <si>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</si>
  <si>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</si>
  <si>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</si>
  <si>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</si>
  <si>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</si>
  <si>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</si>
  <si>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</si>
  <si>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</si>
  <si>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</si>
  <si>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</si>
  <si>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</si>
  <si>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</si>
  <si>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</si>
  <si>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</si>
  <si>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</si>
  <si>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</si>
  <si>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</si>
  <si>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</si>
  <si>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</si>
  <si>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</si>
  <si>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</si>
  <si>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</si>
  <si>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</si>
  <si>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</si>
  <si>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</si>
  <si>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</si>
  <si>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</si>
  <si>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</si>
  <si>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</si>
  <si>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</si>
  <si>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</si>
  <si>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</si>
  <si>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</si>
  <si>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</si>
  <si>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</si>
  <si>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</si>
  <si>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</si>
  <si>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</si>
  <si>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</si>
  <si>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</si>
  <si>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</si>
  <si>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</si>
  <si>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</si>
  <si>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</si>
  <si>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</si>
  <si>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</si>
  <si>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</si>
  <si>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</si>
  <si>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</si>
  <si>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</si>
  <si>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</si>
  <si>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</si>
  <si>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</si>
  <si>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</si>
  <si>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</si>
  <si>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</si>
  <si>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</si>
  <si>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</si>
  <si>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</si>
  <si>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</si>
  <si>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</si>
  <si>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</si>
  <si>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</si>
  <si>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</si>
  <si>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</si>
  <si>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</si>
  <si>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</si>
  <si>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</si>
  <si>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</si>
  <si>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</si>
  <si>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</si>
  <si>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</si>
  <si>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</si>
  <si>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</si>
  <si>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</si>
  <si>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</si>
  <si>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</si>
  <si>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</si>
  <si>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</si>
  <si>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</si>
  <si>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</si>
  <si>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</si>
  <si>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</si>
  <si>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</si>
  <si>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</si>
  <si>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</si>
  <si>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</si>
  <si>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</si>
  <si>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</si>
  <si>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</si>
  <si>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</si>
  <si>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</si>
  <si>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</si>
  <si>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</si>
  <si>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</si>
  <si>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</si>
  <si>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</si>
  <si>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</si>
  <si>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</si>
  <si>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</si>
  <si>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</si>
  <si>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</si>
  <si>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</si>
  <si>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</si>
  <si>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</si>
  <si>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</si>
  <si>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</si>
  <si>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</si>
  <si>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</si>
  <si>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</si>
  <si>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</si>
  <si>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</si>
  <si>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</si>
  <si>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</si>
  <si>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</si>
  <si>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</si>
  <si>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</si>
  <si>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</si>
  <si>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</si>
  <si>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</si>
  <si>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</si>
  <si>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</si>
  <si>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</si>
  <si>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</si>
  <si>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</si>
  <si>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</si>
  <si>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</si>
  <si>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</si>
  <si>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</si>
  <si>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</si>
  <si>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</si>
  <si>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</si>
  <si>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</si>
  <si>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</si>
  <si>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</si>
  <si>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</si>
  <si>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</si>
  <si>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</si>
  <si>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</si>
  <si>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</si>
  <si>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</si>
  <si>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</si>
  <si>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</si>
  <si>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</si>
  <si>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</si>
  <si>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</si>
  <si>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</si>
  <si>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</si>
  <si>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</si>
  <si>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</si>
  <si>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</si>
  <si>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</si>
  <si>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</si>
  <si>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</si>
  <si>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</si>
  <si>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</si>
  <si>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</si>
  <si>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</si>
  <si>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</si>
  <si>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</si>
  <si>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</si>
  <si>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</si>
  <si>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</si>
  <si>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</si>
  <si>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</si>
  <si>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</si>
  <si>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</si>
  <si>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</si>
  <si>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</si>
  <si>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</si>
  <si>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</si>
  <si>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</si>
  <si>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</si>
  <si>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</si>
  <si>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</si>
  <si>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</si>
  <si>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</si>
  <si>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</si>
  <si>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</si>
  <si>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</si>
  <si>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</si>
  <si>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</si>
  <si>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</si>
  <si>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</si>
  <si>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</si>
  <si>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</si>
  <si>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</si>
  <si>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</si>
  <si>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</si>
  <si>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</si>
  <si>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</si>
  <si>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</si>
  <si>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</si>
  <si>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</si>
  <si>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</si>
  <si>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</si>
  <si>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</si>
  <si>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</si>
  <si>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</si>
  <si>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</si>
  <si>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</si>
  <si>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</si>
  <si>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</si>
  <si>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</si>
  <si>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</si>
  <si>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</si>
  <si>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</si>
  <si>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</si>
  <si>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</si>
  <si>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</si>
  <si>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</si>
  <si>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</si>
  <si>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</si>
  <si>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</si>
  <si>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</si>
  <si>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</si>
  <si>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</si>
  <si>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</si>
  <si>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</si>
  <si>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</si>
  <si>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</si>
  <si>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</si>
  <si>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</si>
  <si>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</si>
  <si>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</si>
  <si>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</si>
  <si>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</si>
  <si>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</si>
  <si>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</si>
  <si>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</si>
  <si>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</si>
  <si>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</si>
  <si>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</si>
  <si>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</si>
  <si>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</si>
  <si>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</si>
  <si>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</si>
  <si>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</si>
  <si>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</si>
  <si>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</si>
  <si>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</si>
  <si>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</si>
  <si>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</si>
  <si>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</si>
  <si>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</si>
  <si>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</si>
  <si>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</si>
  <si>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</si>
  <si>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</si>
  <si>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</si>
  <si>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</si>
  <si>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</si>
  <si>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</si>
  <si>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</si>
  <si>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</si>
  <si>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</si>
  <si>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</si>
  <si>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</si>
  <si>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</si>
  <si>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</si>
  <si>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</si>
  <si>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</si>
  <si>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</si>
  <si>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</si>
  <si>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</si>
  <si>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</si>
  <si>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</si>
  <si>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</si>
  <si>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</si>
  <si>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</si>
  <si>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</si>
  <si>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</si>
  <si>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</si>
  <si>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</si>
  <si>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</si>
  <si>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</si>
  <si>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</si>
  <si>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</si>
  <si>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</si>
  <si>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</si>
  <si>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</si>
  <si>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</si>
  <si>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</si>
  <si>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</si>
  <si>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</si>
  <si>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</si>
  <si>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</si>
  <si>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</si>
  <si>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</si>
  <si>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</si>
  <si>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</si>
  <si>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</si>
  <si>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</si>
  <si>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</si>
  <si>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</si>
  <si>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</si>
  <si>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</si>
  <si>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</si>
  <si>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</si>
  <si>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</si>
  <si>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</si>
  <si>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</si>
  <si>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</si>
  <si>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</si>
  <si>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</si>
  <si>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</si>
  <si>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</si>
  <si>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</si>
  <si>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</si>
  <si>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</si>
  <si>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</si>
  <si>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</si>
  <si>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</si>
  <si>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</si>
  <si>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</si>
  <si>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</si>
  <si>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</si>
  <si>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</si>
  <si>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</si>
  <si>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</si>
  <si>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</si>
  <si>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</si>
  <si>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</si>
  <si>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</si>
  <si>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</si>
  <si>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</si>
  <si>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</si>
  <si>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</si>
  <si>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</si>
  <si>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</si>
  <si>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</si>
  <si>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</si>
  <si>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</si>
  <si>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</si>
  <si>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</si>
  <si>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</si>
  <si>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</si>
  <si>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</si>
  <si>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</si>
  <si>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</si>
  <si>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</si>
  <si>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</si>
  <si>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</si>
  <si>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</si>
  <si>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</si>
  <si>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</si>
  <si>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</si>
  <si>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</si>
  <si>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</si>
  <si>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</si>
  <si>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</si>
  <si>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</si>
  <si>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</si>
  <si>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</si>
  <si>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</si>
  <si>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</si>
  <si>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</si>
  <si>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</si>
  <si>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</si>
  <si>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</si>
  <si>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</si>
  <si>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</si>
  <si>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</si>
  <si>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</si>
  <si>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</si>
  <si>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</si>
  <si>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</si>
  <si>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</si>
  <si>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</si>
  <si>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</si>
  <si>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</si>
  <si>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</si>
  <si>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</si>
  <si>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</si>
  <si>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</si>
  <si>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</si>
  <si>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</si>
  <si>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</si>
  <si>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</si>
  <si>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</si>
  <si>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</si>
  <si>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</si>
  <si>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</si>
  <si>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</si>
  <si>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</si>
  <si>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</si>
  <si>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</si>
  <si>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</si>
  <si>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</si>
  <si>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</si>
  <si>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</si>
  <si>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</si>
  <si>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</si>
  <si>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</si>
  <si>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</si>
  <si>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</si>
  <si>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</si>
  <si>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</si>
  <si>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</si>
  <si>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</si>
  <si>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</si>
  <si>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</si>
  <si>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</si>
  <si>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</si>
  <si>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</si>
  <si>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</si>
  <si>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</si>
  <si>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</si>
  <si>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</si>
  <si>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</si>
  <si>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</si>
  <si>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</si>
  <si>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</si>
  <si>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</si>
  <si>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</si>
  <si>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</si>
  <si>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</si>
  <si>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</si>
  <si>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</si>
  <si>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</si>
  <si>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</si>
  <si>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</si>
  <si>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</si>
  <si>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</si>
  <si>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</si>
  <si>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</si>
  <si>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</si>
  <si>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</si>
  <si>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</si>
  <si>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</si>
  <si>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</si>
  <si>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</si>
  <si>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</si>
  <si>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</si>
  <si>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</si>
  <si>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</si>
  <si>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</si>
  <si>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</si>
  <si>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</si>
  <si>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</si>
  <si>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</si>
  <si>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</si>
  <si>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</si>
  <si>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</si>
  <si>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</si>
  <si>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</si>
  <si>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</si>
  <si>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</si>
  <si>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</si>
  <si>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</si>
  <si>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</si>
  <si>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</si>
  <si>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</si>
  <si>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</si>
  <si>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</si>
  <si>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</si>
  <si>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</si>
  <si>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</si>
  <si>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</si>
  <si>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</si>
  <si>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</si>
  <si>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</si>
  <si>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</si>
  <si>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</si>
  <si>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</si>
  <si>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</si>
  <si>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</si>
  <si>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</si>
  <si>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</si>
  <si>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</si>
  <si>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</si>
  <si>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</si>
  <si>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</si>
  <si>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</si>
  <si>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</si>
  <si>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</si>
  <si>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</si>
  <si>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</si>
  <si>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</si>
  <si>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</si>
  <si>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</si>
  <si>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</si>
  <si>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</si>
  <si>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</si>
  <si>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</si>
  <si>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</si>
  <si>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</si>
  <si>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</si>
  <si>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</si>
  <si>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</si>
  <si>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</si>
  <si>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</si>
  <si>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</si>
  <si>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</si>
  <si>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</si>
  <si>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</si>
  <si>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</si>
  <si>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</si>
  <si>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</si>
  <si>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</si>
  <si>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</si>
  <si>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</si>
  <si>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</si>
  <si>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</si>
  <si>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</si>
  <si>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</si>
  <si>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</si>
  <si>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</si>
  <si>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</si>
  <si>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</si>
  <si>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</si>
  <si>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</si>
  <si>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</si>
  <si>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</si>
  <si>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</si>
  <si>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</si>
  <si>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</si>
  <si>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</si>
  <si>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</si>
  <si>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</si>
  <si>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</si>
  <si>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</si>
  <si>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</si>
  <si>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</si>
  <si>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</si>
  <si>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</si>
  <si>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</si>
  <si>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</si>
  <si>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</si>
  <si>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</si>
  <si>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</si>
  <si>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</si>
  <si>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</si>
  <si>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</si>
  <si>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</si>
  <si>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</si>
  <si>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</si>
  <si>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</si>
  <si>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</si>
  <si>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</si>
  <si>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</si>
  <si>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</si>
  <si>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</si>
  <si>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</si>
  <si>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</si>
  <si>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</si>
  <si>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</si>
  <si>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</si>
  <si>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</si>
  <si>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</si>
  <si>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</si>
  <si>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</si>
  <si>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</si>
  <si>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</si>
  <si>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</si>
  <si>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</si>
  <si>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</si>
  <si>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</si>
  <si>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</si>
  <si>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</si>
  <si>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</si>
  <si>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</si>
  <si>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</si>
  <si>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</si>
  <si>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</si>
  <si>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</si>
  <si>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</si>
  <si>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</si>
  <si>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</si>
  <si>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</si>
  <si>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</si>
  <si>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</si>
  <si>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</si>
  <si>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</si>
  <si>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</si>
  <si>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</si>
  <si>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</si>
  <si>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</si>
  <si>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</si>
  <si>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</si>
  <si>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</si>
  <si>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</si>
  <si>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</si>
  <si>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</si>
  <si>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</si>
  <si>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</si>
  <si>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</si>
  <si>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</si>
  <si>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</si>
  <si>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</si>
  <si>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</si>
  <si>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</si>
  <si>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</si>
  <si>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</si>
  <si>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</si>
  <si>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</si>
  <si>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</si>
  <si>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</si>
  <si>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</si>
  <si>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</si>
  <si>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</si>
  <si>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</si>
  <si>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</si>
  <si>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</si>
  <si>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</si>
  <si>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</si>
  <si>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</si>
  <si>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</si>
  <si>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</si>
  <si>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</si>
  <si>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</si>
  <si>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</si>
  <si>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</si>
  <si>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</si>
  <si>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</si>
  <si>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</si>
  <si>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</si>
  <si>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</si>
  <si>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</si>
  <si>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</si>
  <si>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</si>
  <si>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</si>
  <si>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</si>
  <si>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</si>
  <si>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</si>
  <si>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</si>
  <si>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</si>
  <si>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</si>
  <si>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</si>
  <si>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</si>
  <si>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</si>
  <si>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</si>
  <si>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</si>
  <si>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</si>
  <si>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</si>
  <si>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</si>
  <si>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</si>
  <si>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</si>
  <si>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</si>
  <si>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</si>
  <si>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</si>
  <si>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</si>
  <si>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</si>
  <si>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</si>
  <si>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</si>
  <si>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</si>
  <si>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</si>
  <si>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</si>
  <si>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</si>
  <si>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</si>
  <si>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</si>
  <si>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</si>
  <si>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</si>
  <si>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</si>
  <si>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</si>
  <si>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</si>
  <si>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</si>
  <si>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</si>
  <si>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</si>
  <si>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</si>
  <si>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</si>
  <si>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</si>
  <si>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</si>
  <si>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</si>
  <si>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</si>
  <si>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</si>
  <si>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</si>
  <si>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</si>
  <si>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</si>
  <si>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</si>
  <si>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</si>
  <si>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</si>
  <si>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</si>
  <si>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</si>
  <si>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</si>
  <si>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</si>
  <si>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</si>
  <si>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</si>
  <si>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</si>
  <si>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</si>
  <si>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</si>
  <si>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</si>
  <si>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</si>
  <si>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</si>
  <si>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</si>
  <si>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</si>
  <si>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</si>
  <si>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</si>
  <si>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</si>
  <si>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</si>
  <si>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</si>
  <si>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</si>
  <si>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</si>
  <si>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</si>
  <si>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</si>
  <si>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</si>
  <si>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</si>
  <si>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</si>
  <si>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</si>
  <si>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</si>
  <si>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</si>
  <si>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</si>
  <si>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</si>
  <si>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</si>
  <si>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</si>
  <si>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</si>
  <si>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</si>
  <si>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</si>
  <si>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</si>
  <si>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</si>
  <si>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</si>
  <si>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</si>
  <si>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</si>
  <si>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</si>
  <si>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</si>
  <si>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</si>
  <si>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</si>
  <si>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</si>
  <si>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</si>
  <si>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</si>
  <si>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</si>
  <si>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</si>
  <si>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</si>
  <si>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</si>
  <si>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</si>
  <si>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</si>
  <si>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</si>
  <si>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</si>
  <si>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</si>
  <si>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</si>
  <si>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</si>
  <si>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</si>
  <si>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</si>
  <si>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</si>
  <si>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</si>
  <si>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</si>
  <si>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</si>
  <si>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</si>
  <si>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</si>
  <si>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</si>
  <si>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</si>
  <si>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</si>
  <si>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</si>
  <si>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</si>
  <si>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</si>
  <si>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</si>
  <si>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</si>
  <si>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</si>
  <si>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</si>
  <si>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</si>
  <si>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</si>
  <si>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</si>
  <si>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</si>
  <si>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</si>
  <si>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</si>
  <si>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</si>
  <si>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</si>
  <si>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</si>
  <si>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</si>
  <si>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</si>
  <si>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</si>
  <si>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</si>
  <si>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</si>
  <si>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</si>
  <si>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</si>
  <si>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</si>
  <si>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</si>
  <si>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</si>
  <si>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</si>
  <si>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</si>
  <si>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</si>
  <si>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</si>
  <si>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</si>
  <si>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</si>
  <si>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</si>
  <si>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</si>
  <si>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</si>
  <si>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</si>
  <si>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</si>
  <si>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</si>
  <si>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</si>
  <si>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</si>
  <si>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</si>
  <si>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</si>
  <si>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</si>
  <si>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</si>
  <si>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</si>
  <si>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</si>
  <si>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</si>
  <si>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</si>
  <si>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</si>
  <si>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</si>
  <si>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</si>
  <si>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</si>
  <si>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</si>
  <si>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</si>
  <si>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</si>
  <si>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</si>
  <si>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</si>
  <si>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</si>
  <si>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</si>
  <si>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</si>
  <si>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</si>
  <si>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</si>
  <si>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</si>
  <si>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</si>
  <si>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</si>
  <si>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</si>
  <si>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</si>
  <si>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</si>
  <si>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</si>
  <si>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</si>
  <si>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</si>
  <si>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</si>
  <si>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</si>
  <si>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</si>
  <si>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</si>
  <si>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</si>
  <si>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</si>
  <si>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</si>
  <si>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</si>
  <si>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</si>
  <si>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</si>
  <si>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</si>
  <si>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</si>
  <si>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</si>
  <si>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</si>
  <si>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</si>
  <si>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</si>
  <si>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</si>
  <si>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</si>
  <si>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</si>
  <si>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</si>
  <si>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</si>
  <si>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</si>
  <si>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</si>
  <si>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</si>
  <si>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</si>
  <si>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</si>
  <si>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</si>
  <si>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</si>
  <si>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</si>
  <si>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</si>
  <si>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</si>
  <si>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</si>
  <si>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</si>
  <si>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</si>
  <si>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</si>
  <si>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</si>
  <si>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</si>
  <si>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</si>
  <si>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</si>
  <si>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</si>
  <si>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</si>
  <si>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</si>
  <si>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</si>
  <si>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</si>
  <si>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</si>
  <si>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</si>
  <si>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</si>
  <si>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</si>
  <si>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</si>
  <si>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</si>
  <si>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</si>
  <si>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</si>
  <si>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</si>
  <si>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</si>
  <si>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</si>
  <si>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</si>
  <si>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</si>
  <si>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</si>
  <si>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</si>
  <si>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</si>
  <si>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</si>
  <si>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</si>
  <si>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</si>
  <si>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</si>
  <si>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</si>
  <si>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</si>
  <si>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</si>
  <si>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</si>
  <si>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</si>
  <si>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</si>
  <si>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</si>
  <si>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</si>
  <si>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</si>
  <si>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</si>
  <si>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</si>
  <si>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</si>
  <si>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</si>
  <si>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</si>
  <si>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</si>
  <si>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</si>
  <si>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</si>
  <si>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</si>
  <si>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</si>
  <si>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</si>
  <si>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</si>
  <si>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</si>
  <si>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</si>
  <si>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</si>
  <si>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</si>
  <si>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</si>
  <si>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</si>
  <si>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</si>
  <si>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</si>
  <si>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</si>
  <si>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</si>
  <si>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</si>
  <si>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</si>
  <si>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</si>
  <si>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</si>
  <si>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</si>
  <si>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</si>
  <si>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</si>
  <si>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</si>
  <si>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</si>
  <si>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</si>
  <si>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</si>
  <si>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</si>
  <si>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</si>
  <si>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</si>
  <si>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</si>
  <si>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</si>
  <si>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</si>
  <si>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</si>
  <si>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</si>
  <si>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</si>
  <si>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</si>
  <si>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</si>
  <si>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</si>
  <si>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</si>
  <si>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</si>
  <si>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</si>
  <si>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</si>
  <si>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</si>
  <si>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</si>
  <si>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</si>
  <si>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</si>
  <si>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</si>
  <si>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</si>
  <si>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</si>
  <si>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</si>
  <si>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</si>
  <si>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</si>
  <si>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</si>
  <si>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</si>
  <si>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</si>
  <si>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</si>
  <si>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</si>
  <si>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</si>
  <si>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</si>
  <si>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</si>
  <si>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</si>
  <si>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</si>
  <si>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</si>
  <si>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</si>
  <si>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</si>
  <si>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</si>
  <si>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</si>
  <si>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</si>
  <si>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</si>
  <si>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</si>
  <si>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</si>
  <si>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</si>
  <si>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</si>
  <si>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</si>
  <si>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</si>
  <si>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</si>
  <si>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</si>
  <si>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</si>
  <si>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</si>
  <si>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</si>
  <si>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</si>
  <si>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</si>
  <si>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</si>
  <si>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</si>
  <si>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</si>
  <si>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</si>
  <si>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</si>
  <si>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</si>
  <si>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</si>
  <si>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</si>
  <si>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</si>
  <si>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</si>
  <si>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</si>
  <si>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</si>
  <si>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</si>
  <si>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</si>
  <si>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</si>
  <si>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</si>
  <si>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</si>
  <si>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</si>
  <si>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</si>
  <si>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</si>
  <si>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</si>
  <si>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</si>
  <si>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</si>
  <si>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</si>
  <si>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</si>
  <si>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</si>
  <si>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</si>
  <si>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</si>
  <si>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</si>
  <si>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</si>
  <si>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</si>
  <si>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</si>
  <si>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</si>
  <si>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</si>
  <si>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</si>
  <si>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</si>
  <si>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</si>
  <si>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</si>
  <si>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</si>
  <si>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</si>
  <si>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</si>
  <si>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</si>
  <si>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</si>
  <si>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</si>
  <si>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</si>
  <si>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</si>
  <si>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</si>
  <si>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</si>
  <si>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</si>
  <si>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</si>
  <si>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</si>
  <si>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</si>
  <si>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</si>
  <si>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</si>
  <si>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</si>
  <si>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</si>
  <si>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</si>
  <si>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</si>
  <si>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</si>
  <si>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</si>
  <si>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</si>
  <si>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</si>
  <si>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</si>
  <si>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</si>
  <si>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</si>
  <si>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</si>
  <si>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</si>
  <si>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</si>
  <si>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</si>
  <si>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</si>
  <si>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</si>
  <si>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</si>
  <si>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</si>
  <si>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</si>
  <si>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</si>
  <si>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</si>
  <si>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</si>
  <si>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</si>
  <si>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</si>
  <si>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</si>
  <si>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</si>
  <si>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</si>
  <si>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</si>
  <si>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</si>
  <si>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</si>
  <si>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</si>
  <si>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</si>
  <si>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</si>
  <si>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</si>
  <si>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</si>
  <si>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</si>
  <si>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</si>
  <si>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</si>
  <si>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</si>
  <si>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</si>
  <si>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</si>
  <si>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</si>
  <si>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</si>
  <si>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</si>
  <si>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</si>
  <si>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</si>
  <si>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</si>
  <si>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</si>
  <si>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</si>
  <si>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</si>
  <si>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</si>
  <si>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</si>
  <si>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</si>
  <si>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</si>
  <si>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</si>
  <si>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</si>
  <si>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</si>
  <si>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</si>
  <si>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</si>
  <si>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</si>
  <si>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</si>
  <si>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</si>
  <si>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</si>
  <si>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</si>
  <si>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</si>
  <si>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</si>
  <si>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</si>
  <si>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</si>
  <si>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</si>
  <si>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</si>
  <si>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</si>
  <si>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</si>
  <si>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</si>
  <si>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</si>
  <si>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</si>
  <si>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</si>
  <si>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</si>
  <si>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</si>
  <si>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</si>
  <si>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</si>
  <si>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</si>
  <si>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</si>
  <si>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</si>
  <si>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</si>
  <si>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</si>
  <si>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</si>
  <si>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</si>
  <si>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</si>
  <si>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</si>
  <si>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</si>
  <si>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</si>
  <si>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</si>
  <si>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</si>
  <si>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</si>
  <si>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</si>
  <si>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</si>
  <si>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</si>
  <si>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</si>
  <si>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</si>
  <si>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</si>
  <si>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</si>
  <si>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</si>
  <si>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</si>
  <si>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</si>
  <si>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</si>
  <si>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</si>
  <si>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</si>
  <si>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</si>
  <si>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</si>
  <si>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</si>
  <si>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</si>
  <si>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</si>
  <si>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</si>
  <si>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</si>
  <si>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</si>
  <si>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</si>
  <si>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</si>
  <si>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</si>
  <si>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</si>
  <si>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</si>
  <si>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</si>
  <si>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</si>
  <si>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</si>
  <si>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</si>
  <si>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</si>
  <si>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</si>
  <si>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</si>
  <si>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</si>
  <si>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</si>
  <si>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</si>
  <si>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</si>
  <si>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</si>
  <si>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</si>
  <si>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</si>
  <si>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</si>
  <si>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</si>
  <si>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</si>
  <si>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</si>
  <si>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</si>
  <si>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</si>
  <si>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</si>
  <si>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</si>
  <si>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</si>
  <si>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</si>
  <si>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</si>
  <si>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</si>
  <si>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</si>
  <si>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</si>
  <si>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</si>
  <si>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</si>
  <si>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</si>
  <si>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</si>
  <si>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</si>
  <si>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</si>
  <si>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</si>
  <si>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</si>
  <si>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</si>
  <si>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</si>
  <si>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</si>
  <si>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</si>
  <si>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</si>
  <si>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</si>
  <si>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</si>
  <si>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</si>
  <si>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</si>
  <si>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</si>
  <si>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</si>
  <si>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</si>
  <si>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</si>
  <si>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</si>
  <si>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</si>
  <si>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</si>
  <si>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</si>
  <si>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</si>
  <si>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</si>
  <si>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</si>
  <si>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</si>
  <si>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</si>
  <si>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</si>
  <si>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</si>
  <si>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</si>
  <si>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</si>
  <si>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</si>
  <si>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</si>
  <si>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</si>
  <si>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</si>
  <si>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</si>
  <si>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</si>
  <si>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</si>
  <si>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</si>
  <si>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</si>
  <si>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</si>
  <si>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</si>
  <si>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</si>
  <si>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</si>
  <si>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</si>
  <si>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</si>
  <si>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</si>
  <si>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</si>
  <si>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</si>
  <si>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</si>
  <si>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</si>
  <si>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</si>
  <si>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</si>
  <si>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</si>
  <si>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</si>
  <si>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</si>
  <si>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</si>
  <si>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</si>
  <si>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</si>
  <si>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</si>
  <si>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</si>
  <si>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</si>
  <si>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</si>
  <si>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</si>
  <si>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</si>
  <si>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</si>
  <si>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</si>
  <si>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</si>
  <si>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</si>
  <si>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</si>
  <si>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</si>
  <si>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</si>
  <si>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</si>
  <si>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</si>
  <si>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</si>
  <si>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</si>
  <si>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</si>
  <si>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</si>
  <si>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</si>
  <si>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</si>
  <si>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</si>
  <si>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</si>
  <si>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</si>
  <si>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</si>
  <si>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</si>
  <si>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</si>
  <si>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</si>
  <si>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</si>
  <si>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</si>
  <si>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</si>
  <si>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</si>
  <si>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</si>
  <si>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</si>
  <si>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</si>
  <si>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</si>
  <si>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</si>
  <si>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</si>
  <si>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</si>
  <si>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</si>
  <si>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</si>
  <si>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</si>
  <si>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</si>
  <si>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</si>
  <si>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</si>
  <si>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</si>
  <si>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</si>
  <si>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</si>
  <si>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</si>
  <si>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</si>
  <si>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</si>
  <si>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</si>
  <si>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</si>
  <si>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</si>
  <si>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</si>
  <si>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</si>
  <si>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</si>
  <si>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</si>
  <si>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</si>
  <si>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</si>
  <si>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</si>
  <si>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</si>
  <si>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</si>
  <si>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</si>
  <si>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</si>
  <si>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</si>
  <si>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</si>
  <si>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</si>
  <si>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</si>
  <si>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</si>
  <si>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</si>
  <si>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</si>
  <si>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</si>
  <si>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</si>
  <si>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</si>
  <si>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</si>
  <si>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</si>
  <si>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</si>
  <si>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</si>
  <si>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</si>
  <si>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</si>
  <si>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</si>
  <si>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</si>
  <si>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</si>
  <si>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</si>
  <si>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</si>
  <si>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</si>
  <si>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</si>
  <si>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</si>
  <si>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</si>
  <si>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</si>
  <si>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</si>
  <si>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</si>
  <si>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</si>
  <si>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</si>
  <si>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</si>
  <si>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</si>
  <si>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</si>
  <si>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</si>
  <si>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</si>
  <si>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</si>
  <si>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</si>
  <si>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</si>
  <si>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</si>
  <si>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</si>
  <si>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</si>
  <si>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</si>
  <si>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</si>
  <si>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</si>
  <si>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</si>
  <si>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</si>
  <si>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</si>
  <si>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</si>
  <si>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</si>
  <si>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</si>
  <si>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</si>
  <si>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</si>
  <si>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</si>
  <si>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</si>
  <si>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</si>
  <si>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</si>
  <si>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</si>
  <si>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</si>
  <si>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</si>
  <si>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</si>
  <si>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</si>
  <si>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</si>
  <si>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</si>
  <si>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</si>
  <si>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</si>
  <si>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</si>
  <si>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</si>
  <si>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</si>
  <si>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</si>
  <si>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</si>
  <si>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</si>
  <si>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</si>
  <si>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</si>
  <si>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</si>
  <si>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</si>
  <si>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</si>
  <si>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</si>
  <si>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</si>
  <si>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</si>
  <si>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</si>
  <si>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</si>
  <si>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</si>
  <si>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</si>
  <si>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</si>
  <si>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</si>
  <si>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</si>
  <si>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</si>
  <si>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</si>
  <si>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</si>
  <si>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</si>
  <si>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</si>
  <si>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</si>
  <si>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</si>
  <si>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</si>
  <si>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</si>
  <si>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</si>
  <si>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</si>
  <si>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</si>
  <si>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</si>
  <si>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</si>
  <si>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</si>
  <si>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</si>
  <si>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</si>
  <si>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</si>
  <si>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</si>
  <si>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</si>
  <si>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</si>
  <si>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</si>
  <si>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</si>
  <si>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</si>
  <si>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</si>
  <si>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</si>
  <si>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</si>
  <si>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</si>
  <si>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</si>
  <si>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</si>
  <si>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</si>
  <si>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</si>
  <si>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</si>
  <si>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</si>
  <si>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</si>
  <si>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</si>
  <si>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</si>
  <si>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</si>
  <si>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</si>
  <si>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</si>
  <si>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</si>
  <si>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</si>
  <si>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</si>
  <si>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</si>
  <si>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</si>
  <si>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</si>
  <si>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</si>
  <si>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</si>
  <si>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</si>
  <si>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</si>
  <si>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</si>
  <si>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</si>
  <si>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</si>
  <si>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</si>
  <si>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</si>
  <si>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</si>
  <si>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</si>
  <si>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</si>
  <si>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</si>
  <si>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</si>
  <si>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</si>
  <si>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</si>
  <si>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</si>
  <si>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</si>
  <si>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</si>
  <si>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</si>
  <si>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</si>
  <si>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</si>
  <si>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</si>
  <si>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</si>
  <si>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</si>
  <si>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</si>
  <si>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</si>
  <si>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</si>
  <si>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</si>
  <si>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</si>
  <si>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</si>
  <si>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</si>
  <si>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</si>
  <si>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</si>
  <si>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</si>
  <si>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</si>
  <si>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</si>
  <si>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</si>
  <si>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</si>
  <si>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</si>
  <si>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</si>
  <si>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</si>
  <si>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</si>
  <si>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</si>
  <si>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</si>
  <si>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</si>
  <si>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</si>
  <si>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</si>
  <si>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</si>
  <si>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</si>
  <si>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</si>
  <si>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</si>
  <si>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</si>
  <si>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</si>
  <si>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</si>
  <si>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</si>
  <si>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</si>
  <si>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</si>
  <si>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</si>
  <si>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</si>
  <si>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</si>
  <si>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</si>
  <si>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</si>
  <si>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</si>
  <si>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</si>
  <si>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</si>
  <si>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</si>
  <si>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</si>
  <si>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</si>
  <si>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</si>
  <si>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</si>
  <si>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</si>
  <si>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</si>
  <si>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</si>
  <si>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</si>
  <si>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</si>
  <si>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</si>
  <si>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</si>
  <si>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</si>
  <si>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</si>
  <si>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</si>
  <si>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</si>
  <si>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</si>
  <si>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</si>
  <si>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</si>
  <si>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</si>
  <si>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</si>
  <si>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</si>
  <si>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</si>
  <si>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</si>
  <si>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</si>
  <si>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</si>
  <si>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</si>
  <si>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</si>
  <si>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</si>
  <si>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</si>
  <si>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</si>
  <si>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</si>
  <si>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</si>
  <si>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</si>
  <si>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</si>
  <si>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</si>
  <si>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</si>
  <si>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</si>
  <si>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</si>
  <si>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</si>
  <si>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</si>
  <si>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</si>
  <si>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</si>
  <si>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</si>
  <si>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</si>
  <si>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</si>
  <si>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</si>
  <si>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</si>
  <si>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</si>
  <si>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</si>
  <si>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</si>
  <si>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</si>
  <si>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</si>
  <si>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</si>
  <si>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</si>
  <si>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</si>
  <si>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</si>
  <si>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</si>
  <si>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</si>
  <si>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</si>
  <si>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</si>
  <si>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</si>
  <si>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</si>
  <si>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</si>
  <si>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</si>
  <si>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</si>
  <si>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</si>
  <si>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</si>
  <si>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</si>
  <si>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</si>
  <si>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</si>
  <si>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</si>
  <si>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</si>
  <si>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</si>
  <si>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</si>
  <si>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</si>
  <si>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</si>
  <si>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</si>
  <si>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</si>
  <si>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</si>
  <si>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</si>
  <si>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</si>
  <si>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</si>
  <si>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</si>
  <si>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</si>
  <si>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</si>
  <si>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</si>
  <si>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</si>
  <si>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</si>
  <si>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</si>
  <si>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</si>
  <si>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</si>
  <si>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</si>
  <si>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</si>
  <si>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</si>
  <si>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</si>
  <si>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</si>
  <si>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</si>
  <si>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</si>
  <si>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</si>
  <si>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</si>
  <si>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</si>
  <si>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</si>
  <si>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</si>
  <si>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</si>
  <si>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</si>
  <si>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</si>
  <si>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</si>
  <si>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</si>
  <si>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</si>
  <si>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</si>
  <si>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</si>
  <si>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</si>
  <si>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</si>
  <si>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</si>
  <si>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</si>
  <si>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</si>
  <si>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</si>
  <si>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</si>
  <si>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</si>
  <si>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</si>
  <si>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</si>
  <si>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</si>
  <si>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</si>
  <si>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</si>
  <si>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</si>
  <si>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</si>
  <si>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</si>
  <si>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</si>
  <si>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</si>
  <si>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</si>
  <si>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</si>
  <si>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</si>
  <si>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</si>
  <si>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</si>
  <si>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</si>
  <si>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</si>
  <si>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</si>
  <si>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</si>
  <si>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</si>
  <si>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</si>
  <si>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</si>
  <si>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</si>
  <si>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</si>
  <si>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</si>
  <si>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</si>
  <si>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</si>
  <si>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</si>
  <si>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</si>
  <si>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</si>
  <si>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</si>
  <si>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</si>
  <si>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</si>
  <si>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</si>
  <si>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</si>
  <si>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</si>
  <si>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</si>
  <si>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</si>
  <si>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</si>
  <si>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</si>
  <si>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</si>
  <si>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</si>
  <si>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</si>
  <si>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</si>
  <si>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</si>
  <si>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</si>
  <si>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</si>
  <si>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</si>
  <si>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</si>
  <si>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</si>
  <si>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</si>
  <si>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</si>
  <si>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</si>
  <si>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</si>
  <si>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</si>
  <si>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</si>
  <si>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</si>
  <si>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</si>
  <si>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</si>
  <si>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</si>
  <si>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</si>
  <si>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</si>
  <si>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</si>
  <si>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</si>
  <si>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</si>
  <si>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</si>
  <si>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</si>
  <si>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</si>
  <si>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</si>
  <si>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</si>
  <si>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</si>
  <si>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</si>
  <si>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</si>
  <si>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</si>
  <si>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</si>
  <si>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</si>
  <si>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</si>
  <si>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</si>
  <si>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</si>
  <si>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</si>
  <si>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</si>
  <si>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</si>
  <si>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</si>
  <si>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</si>
  <si>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</si>
  <si>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</si>
  <si>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</si>
  <si>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</si>
  <si>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</si>
  <si>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</si>
  <si>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</si>
  <si>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</si>
  <si>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</si>
  <si>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</si>
  <si>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</si>
  <si>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</si>
  <si>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</si>
  <si>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</si>
  <si>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</si>
  <si>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</si>
  <si>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</si>
  <si>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</si>
  <si>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</si>
  <si>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</si>
  <si>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</si>
  <si>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</si>
  <si>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</si>
  <si>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</si>
  <si>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</si>
  <si>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</si>
  <si>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</si>
  <si>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</si>
  <si>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</si>
  <si>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</si>
  <si>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</si>
  <si>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</si>
  <si>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</si>
  <si>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</si>
  <si>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</si>
  <si>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</si>
  <si>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</si>
  <si>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</si>
  <si>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</si>
  <si>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</si>
  <si>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</si>
  <si>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</si>
  <si>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</si>
  <si>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</si>
  <si>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</si>
  <si>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</si>
  <si>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</si>
  <si>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</si>
  <si>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</si>
  <si>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</si>
  <si>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</si>
  <si>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</si>
  <si>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</si>
  <si>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</si>
  <si>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</si>
  <si>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</si>
  <si>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</si>
  <si>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</si>
  <si>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</si>
  <si>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</si>
  <si>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</si>
  <si>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</si>
  <si>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</si>
  <si>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</si>
  <si>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</si>
  <si>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</si>
  <si>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</si>
  <si>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</si>
  <si>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</si>
  <si>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</si>
  <si>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</si>
  <si>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</si>
  <si>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</si>
  <si>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</si>
  <si>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</si>
  <si>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</si>
  <si>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</si>
  <si>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</si>
  <si>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</si>
  <si>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</si>
  <si>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</si>
  <si>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</si>
  <si>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</si>
  <si>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</si>
  <si>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</si>
  <si>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</si>
  <si>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</si>
  <si>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</si>
  <si>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</si>
  <si>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</si>
  <si>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</si>
  <si>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</si>
  <si>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</si>
  <si>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</si>
  <si>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</si>
  <si>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</si>
  <si>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</si>
  <si>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</si>
  <si>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</si>
  <si>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</si>
  <si>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</si>
  <si>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</si>
  <si>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</si>
  <si>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</si>
  <si>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</si>
  <si>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</si>
  <si>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</si>
  <si>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</si>
  <si>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</si>
  <si>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</si>
  <si>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</si>
  <si>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</si>
  <si>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</si>
  <si>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</si>
  <si>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</si>
  <si>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</si>
  <si>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</si>
  <si>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</si>
  <si>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</si>
  <si>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</si>
  <si>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</si>
  <si>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</si>
  <si>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</si>
  <si>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</si>
  <si>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</si>
  <si>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</si>
  <si>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</si>
  <si>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</si>
  <si>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</si>
  <si>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</si>
  <si>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</si>
  <si>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</si>
  <si>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</si>
  <si>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</si>
  <si>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</si>
  <si>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</si>
  <si>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</si>
  <si>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</si>
  <si>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</si>
  <si>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</si>
  <si>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</si>
  <si>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</si>
  <si>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</si>
  <si>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</si>
  <si>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</si>
  <si>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</si>
  <si>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</si>
  <si>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</si>
  <si>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</si>
  <si>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</si>
  <si>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</si>
  <si>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</si>
  <si>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</si>
  <si>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</si>
  <si>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</si>
  <si>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</si>
  <si>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</si>
  <si>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</si>
  <si>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</si>
  <si>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</si>
  <si>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</si>
  <si>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</si>
  <si>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</si>
  <si>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</si>
  <si>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</si>
  <si>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</si>
  <si>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</si>
  <si>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</si>
  <si>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</si>
  <si>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</si>
  <si>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</si>
  <si>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</si>
  <si>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</si>
  <si>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</si>
  <si>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</si>
  <si>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</si>
  <si>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</si>
  <si>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</si>
  <si>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</si>
  <si>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</si>
  <si>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</si>
  <si>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</si>
  <si>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</si>
  <si>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</si>
  <si>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</si>
  <si>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</si>
  <si>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</si>
  <si>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</si>
  <si>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</si>
  <si>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</si>
  <si>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</si>
  <si>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</si>
  <si>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</si>
  <si>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</si>
  <si>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</si>
  <si>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</si>
  <si>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</si>
  <si>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</si>
  <si>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</si>
  <si>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</si>
  <si>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</si>
  <si>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</si>
  <si>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</si>
  <si>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</si>
  <si>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</si>
  <si>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</si>
  <si>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</si>
  <si>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</si>
  <si>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</si>
  <si>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</si>
  <si>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</si>
  <si>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</si>
  <si>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</si>
  <si>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</si>
  <si>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</si>
  <si>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</si>
  <si>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</si>
  <si>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</si>
  <si>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</si>
  <si>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</si>
  <si>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</si>
  <si>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</si>
  <si>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</si>
  <si>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</si>
  <si>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</si>
  <si>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</si>
  <si>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</si>
  <si>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</si>
  <si>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</si>
  <si>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</si>
  <si>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</si>
  <si>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</si>
  <si>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</si>
  <si>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</si>
  <si>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</si>
  <si>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</si>
  <si>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</si>
  <si>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</si>
  <si>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</si>
  <si>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</si>
  <si>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</si>
  <si>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</si>
  <si>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</si>
  <si>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</si>
  <si>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</si>
  <si>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</si>
  <si>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</si>
  <si>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</si>
  <si>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</si>
  <si>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</si>
  <si>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</si>
  <si>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</si>
  <si>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</si>
  <si>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</si>
  <si>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</si>
  <si>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</si>
  <si>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</si>
  <si>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</si>
  <si>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</si>
  <si>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</si>
  <si>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</si>
  <si>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</si>
  <si>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</si>
  <si>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</si>
  <si>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</si>
  <si>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</si>
  <si>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</si>
  <si>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</si>
  <si>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</si>
  <si>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</si>
  <si>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</si>
  <si>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</si>
  <si>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</si>
  <si>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</si>
  <si>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</si>
  <si>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</si>
  <si>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</si>
  <si>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</si>
  <si>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</si>
  <si>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</si>
  <si>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</si>
  <si>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</si>
  <si>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</si>
  <si>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</si>
  <si>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</si>
  <si>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</si>
  <si>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</si>
  <si>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</si>
  <si>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</si>
  <si>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</si>
  <si>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</si>
  <si>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</si>
  <si>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</si>
  <si>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</si>
  <si>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</si>
  <si>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</si>
  <si>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</si>
  <si>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</si>
  <si>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</si>
  <si>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</si>
  <si>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</si>
  <si>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</si>
  <si>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</si>
  <si>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</si>
  <si>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</si>
  <si>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</si>
  <si>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</si>
  <si>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</si>
  <si>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</si>
  <si>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</si>
  <si>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</si>
  <si>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Column Labels</t>
  </si>
  <si>
    <t>Count of outcome</t>
  </si>
  <si>
    <t>(All)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</si>
  <si>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</si>
  <si>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</si>
  <si>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</si>
  <si>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</si>
  <si>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</si>
  <si>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</si>
  <si>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</si>
  <si>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</si>
  <si>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</si>
  <si>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</si>
  <si>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</si>
  <si>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</si>
  <si>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</si>
  <si>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</si>
  <si>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</si>
  <si>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</si>
  <si>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</si>
  <si>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</si>
  <si>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</si>
  <si>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</si>
  <si>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</si>
  <si>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</si>
  <si>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</si>
  <si>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</si>
  <si>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</si>
  <si>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</si>
  <si>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</si>
  <si>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</si>
  <si>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</si>
  <si>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</si>
  <si>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</si>
  <si>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</si>
  <si>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</si>
  <si>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</si>
  <si>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</si>
  <si>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Date Created Conversion</t>
  </si>
  <si>
    <t>Date Ended Conversion</t>
  </si>
  <si>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</si>
  <si>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</si>
  <si>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</si>
  <si>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</si>
  <si>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</si>
  <si>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</si>
  <si>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</si>
  <si>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</si>
  <si>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</si>
  <si>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</si>
  <si>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</si>
  <si>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</si>
  <si>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</si>
  <si>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</si>
  <si>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</si>
  <si>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</si>
  <si>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</si>
  <si>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</si>
  <si>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</si>
  <si>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</si>
  <si>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</si>
  <si>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</si>
  <si>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</si>
  <si>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</si>
  <si>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</si>
  <si>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</si>
  <si>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</si>
  <si>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</si>
  <si>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</si>
  <si>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</si>
  <si>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</si>
  <si>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</si>
  <si>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</si>
  <si>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Persentage Canceled</t>
  </si>
  <si>
    <t>Greater than or equal to 50000</t>
  </si>
  <si>
    <t>Outcomes</t>
  </si>
  <si>
    <t>The mean Number of bakers</t>
  </si>
  <si>
    <t>The minimum number of backers</t>
  </si>
  <si>
    <t>The maximum number of backers</t>
  </si>
  <si>
    <t>The standard deviation of number of backers</t>
  </si>
  <si>
    <t>Successful</t>
  </si>
  <si>
    <t>Failed</t>
  </si>
  <si>
    <t>Descriptive Statistics</t>
  </si>
  <si>
    <t>The median Number of backers</t>
  </si>
  <si>
    <t>The variance of number of backers</t>
  </si>
  <si>
    <t>Pecent Funded</t>
  </si>
  <si>
    <t>Time Delayed</t>
  </si>
  <si>
    <t>Average of Time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</si>
</sst>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Border="1"/>
    <xf numFmtId="9" fontId="0" fillId="0" borderId="10" xfId="42" applyFont="1" applyBorder="1"/>
    <xf numFmtId="0" fontId="18" fillId="0" borderId="10" xfId="0" applyFont="1" applyBorder="1"/>
    <xf numFmtId="0" fontId="16" fillId="0" borderId="10" xfId="0" applyFont="1" applyBorder="1"/>
    <xf numFmtId="1" fontId="0" fillId="0" borderId="10" xfId="0" applyNumberFormat="1" applyBorder="1"/>
    <xf numFmtId="1" fontId="0" fillId="0" borderId="0" xfId="0" applyNumberFormat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0FC9E"/>
      <color rgb="FF6EA1EC"/>
      <color rgb="FF00A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[Excel-challenge.xlsx]Count by Category &amp; Stacked piv!PivotTable2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Campanies Outcome by Parent Category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 by Category &amp; Stacked piv'!$B$3:$B$4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'Count by Category &amp; Stacked piv'!$A$5:$A$14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Category &amp; Stacked piv'!$B$5:$B$14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</c:ser>
        <c:ser>
          <c:idx val="1"/>
          <c:order val="1"/>
          <c:tx>
            <c:strRef>
              <c:f>'Count by Category &amp; Stacked piv'!$C$3:$C$4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'Count by Category &amp; Stacked piv'!$A$5:$A$14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Category &amp; Stacked piv'!$C$5:$C$14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</c:ser>
        <c:ser>
          <c:idx val="2"/>
          <c:order val="2"/>
          <c:tx>
            <c:strRef>
              <c:f>'Count by Category &amp; Stacked piv'!$D$3:$D$4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'Count by Category &amp; Stacked piv'!$A$5:$A$14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Category &amp; Stacked piv'!$D$5:$D$14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</c:ser>
        <c:ser>
          <c:idx val="3"/>
          <c:order val="3"/>
          <c:tx>
            <c:strRef>
              <c:f>'Count by Category &amp; Stacked piv'!$E$3:$E$4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'Count by Category &amp; Stacked piv'!$A$5:$A$14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'Count by Category &amp; Stacked piv'!$E$5:$E$14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965424"/>
        <c:axId val="171962288"/>
      </c:barChart>
      <c:catAx>
        <c:axId val="1719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62288"/>
        <c:crosses val="autoZero"/>
        <c:auto val="1"/>
        <c:lblAlgn val="ctr"/>
        <c:lblOffset val="100"/>
        <c:noMultiLvlLbl val="0"/>
      </c:catAx>
      <c:valAx>
        <c:axId val="1719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6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[Excel-challenge.xlsx]Campany sub-category!PivotTable3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Campanies Outcome by Sub-Category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'Campany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'Campany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'Campany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</c:ser>
        <c:ser>
          <c:idx val="1"/>
          <c:order val="1"/>
          <c:tx>
            <c:strRef>
              <c:f>'Campany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'Campany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'Campany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</c:ser>
        <c:ser>
          <c:idx val="2"/>
          <c:order val="2"/>
          <c:tx>
            <c:strRef>
              <c:f>'Campany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'Campany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'Campany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</c:ser>
        <c:ser>
          <c:idx val="3"/>
          <c:order val="3"/>
          <c:tx>
            <c:strRef>
              <c:f>'Campany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'Campany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'Campany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6268296"/>
        <c:axId val="366273000"/>
      </c:barChart>
      <c:catAx>
        <c:axId val="366268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73000"/>
        <c:crosses val="autoZero"/>
        <c:auto val="1"/>
        <c:lblAlgn val="ctr"/>
        <c:lblOffset val="100"/>
        <c:noMultiLvlLbl val="0"/>
      </c:catAx>
      <c:valAx>
        <c:axId val="36627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Outcomes</a:t>
                </a:r>
              </a:p>
            </c:rich>
          </c:tx>
          <c:layout>
            <c:manualLayout>
              <c:xMode val="edge"/>
              <c:yMode val="edge"/>
              <c:x val="2.3638451443569554E-2"/>
              <c:y val="0.393749655166978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6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[Excel-challenge.xlsx]outcome-dateCreated!PivotTable8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Outcome by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'outcome-dateCreated'!$B$4:$B$5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'outcome-dateCreated'!$A$6:$A$18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'outcome-dateCreated'!$B$6:$B$18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'outcome-dateCreated'!$C$4:$C$5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'outcome-dateCreated'!$A$6:$A$18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'outcome-dateCreated'!$C$6:$C$18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'outcome-dateCreated'!$D$4:$D$5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'outcome-dateCreated'!$A$6:$A$18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'outcome-dateCreated'!$D$6:$D$18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271824"/>
        <c:axId val="366269864"/>
      </c:lineChart>
      <c:catAx>
        <c:axId val="36627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69864"/>
        <c:crosses val="autoZero"/>
        <c:auto val="1"/>
        <c:lblAlgn val="ctr"/>
        <c:lblOffset val="100"/>
        <c:noMultiLvlLbl val="0"/>
      </c:catAx>
      <c:valAx>
        <c:axId val="36626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7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Outcomes</a:t>
            </a:r>
            <a:r>
              <a:rPr lang="en-US" sz="1400" b="0" baseline="0"/>
              <a:t> Base on Goal</a:t>
            </a:r>
            <a:endParaRPr lang="en-US" sz="1400" b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column'!$F$1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'additional column'!$A$2:$A$13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'additional column'!$F$2:$F$13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'additional column'!$G$1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222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'additional column'!$A$2:$A$13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'additional column'!$G$2:$G$13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'additional column'!$H$1</c:f>
              <c:strCache>
                <c:ptCount val="1"/>
                <c:pt idx="0">
                  <c:v>Persentage Canceled</c:v>
                </c:pt>
              </c:strCache>
            </c:strRef>
          </c:tx>
          <c:spPr>
            <a:ln w="22225" cap="rnd">
              <a:solidFill>
                <a:srgbClr val="00206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'additional column'!$A$2:$A$13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'additional column'!$H$2:$H$13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273784"/>
        <c:axId val="366271040"/>
      </c:lineChart>
      <c:catAx>
        <c:axId val="366273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71040"/>
        <c:crosses val="autoZero"/>
        <c:auto val="1"/>
        <c:lblAlgn val="ctr"/>
        <c:lblOffset val="100"/>
        <c:noMultiLvlLbl val="0"/>
      </c:catAx>
      <c:valAx>
        <c:axId val="3662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73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[Excel-challenge.xlsx]Time delayed Graph!PivotTable1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delayed by category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'Time delayed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'Time delayed Graph'!$A$6:$A$15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'Time delayed Graph'!$B$6:$B$15</c:f>
              <c:numCache>
                <c:formatCode>0</c:formatCode>
                <c:ptCount val="9"/>
                <c:pt idx="0">
                  <c:v>12.905303030303251</c:v>
                </c:pt>
                <c:pt idx="1">
                  <c:v>13.5</c:v>
                </c:pt>
                <c:pt idx="2">
                  <c:v>2</c:v>
                </c:pt>
                <c:pt idx="4">
                  <c:v>15.591666666667152</c:v>
                </c:pt>
                <c:pt idx="5">
                  <c:v>23.23958333333394</c:v>
                </c:pt>
                <c:pt idx="6">
                  <c:v>6.5</c:v>
                </c:pt>
                <c:pt idx="7">
                  <c:v>12.5</c:v>
                </c:pt>
                <c:pt idx="8">
                  <c:v>16.132246376811487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'Time delayed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'Time delayed Graph'!$A$6:$A$15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'Time delayed Graph'!$C$6:$C$15</c:f>
              <c:numCache>
                <c:formatCode>0</c:formatCode>
                <c:ptCount val="9"/>
                <c:pt idx="0">
                  <c:v>14.883333333333212</c:v>
                </c:pt>
                <c:pt idx="1">
                  <c:v>14.845833333332848</c:v>
                </c:pt>
                <c:pt idx="2">
                  <c:v>14.217391304347826</c:v>
                </c:pt>
                <c:pt idx="4">
                  <c:v>17.92297979797976</c:v>
                </c:pt>
                <c:pt idx="5">
                  <c:v>12.363636363636363</c:v>
                </c:pt>
                <c:pt idx="6">
                  <c:v>19.54166666666697</c:v>
                </c:pt>
                <c:pt idx="7">
                  <c:v>13.961309523809177</c:v>
                </c:pt>
                <c:pt idx="8">
                  <c:v>15.318497474747566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'Time delayed Graph'!$D$4:$D$5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'Time delayed Graph'!$A$6:$A$15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'Time delayed Graph'!$D$6:$D$15</c:f>
              <c:numCache>
                <c:formatCode>0</c:formatCode>
                <c:ptCount val="9"/>
                <c:pt idx="0">
                  <c:v>15.808333333332849</c:v>
                </c:pt>
                <c:pt idx="2">
                  <c:v>22.333333333333332</c:v>
                </c:pt>
                <c:pt idx="5">
                  <c:v>31</c:v>
                </c:pt>
                <c:pt idx="6">
                  <c:v>15</c:v>
                </c:pt>
                <c:pt idx="7">
                  <c:v>31</c:v>
                </c:pt>
                <c:pt idx="8">
                  <c:v>10.020833333332121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'Time delayed Graph'!$E$4:$E$5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'Time delayed Graph'!$A$6:$A$15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'Time delayed Graph'!$E$6:$E$15</c:f>
              <c:numCache>
                <c:formatCode>0</c:formatCode>
                <c:ptCount val="9"/>
                <c:pt idx="0">
                  <c:v>18.292483660130671</c:v>
                </c:pt>
                <c:pt idx="1">
                  <c:v>14.956439393939615</c:v>
                </c:pt>
                <c:pt idx="2">
                  <c:v>14.569444444444214</c:v>
                </c:pt>
                <c:pt idx="3">
                  <c:v>6.25</c:v>
                </c:pt>
                <c:pt idx="4">
                  <c:v>13.484427609427486</c:v>
                </c:pt>
                <c:pt idx="5">
                  <c:v>15.45993589743599</c:v>
                </c:pt>
                <c:pt idx="6">
                  <c:v>15.753125000000363</c:v>
                </c:pt>
                <c:pt idx="7">
                  <c:v>14.436848958333144</c:v>
                </c:pt>
                <c:pt idx="8">
                  <c:v>14.609625668449159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758272"/>
        <c:axId val="365759448"/>
      </c:lineChart>
      <c:catAx>
        <c:axId val="36575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59448"/>
        <c:crosses val="autoZero"/>
        <c:auto val="1"/>
        <c:lblAlgn val="ctr"/>
        <c:lblOffset val="100"/>
        <c:noMultiLvlLbl val="0"/>
      </c:catAx>
      <c:valAx>
        <c:axId val="36575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delayed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5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2</xdr:row>
      <xdr:rowOff>0</xdr:rowOff>
    </xdr:from>
    <xdr:to>
      <xdr:col>16</xdr:col>
      <xdr:colOff>327660</xdr:colOff>
      <xdr:row>24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30480</xdr:rowOff>
    </xdr:from>
    <xdr:to>
      <xdr:col>16</xdr:col>
      <xdr:colOff>502920</xdr:colOff>
      <xdr:row>29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5</xdr:row>
      <xdr:rowOff>22860</xdr:rowOff>
    </xdr:from>
    <xdr:to>
      <xdr:col>16</xdr:col>
      <xdr:colOff>190500</xdr:colOff>
      <xdr:row>23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812799</xdr:colOff>
      <xdr:row>14</xdr:row>
      <xdr:rowOff>6773</xdr:rowOff>
    </xdr:from>
    <xdr:to>
      <xdr:col>6</xdr:col>
      <xdr:colOff>1176866</xdr:colOff>
      <xdr:row>28</xdr:row>
      <xdr:rowOff>25400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5</xdr:row>
      <xdr:rowOff>190500</xdr:rowOff>
    </xdr:from>
    <xdr:to>
      <xdr:col>14</xdr:col>
      <xdr:colOff>236220</xdr:colOff>
      <xdr:row>21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kadu" refreshedDate="44902.565488194443" createdVersion="5" refreshedVersion="5" minRefreshableVersion="3" recordCount="1000">
  <cacheSource type="worksheet">
    <worksheetSource ref="A2:Q1002" sheet="Crowdfunding"/>
  </cacheSource>
  <cacheFields count="1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kadu" refreshedDate="44902.790351388889" createdVersion="5" refreshedVersion="5" minRefreshableVersion="3" recordCount="1000">
  <cacheSource type="worksheet">
    <worksheetSource ref="A2:Y1002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y" numFmtId="14">
      <sharedItems/>
    </cacheField>
    <cacheField name="Month" numFmtId="14">
      <sharedItems count="12">
        <s v="Nov"/>
        <s v="Aug"/>
        <s v="Jan"/>
        <s v="Sep"/>
        <s v="Oct"/>
        <s v="Jun"/>
        <s v="Mar"/>
        <s v="Dec"/>
        <s v="Jul"/>
        <s v="Apr"/>
        <s v="Feb"/>
        <s v="May"/>
      </sharedItems>
    </cacheField>
    <cacheField name="Year" numFmtId="14">
      <sharedItems count="11">
        <s v="2015"/>
        <s v="2014"/>
        <s v="2013"/>
        <s v="2019"/>
        <s v="2012"/>
        <s v="2017"/>
        <s v="2010"/>
        <s v="2016"/>
        <s v="2011"/>
        <s v="2018"/>
        <s v="2020"/>
      </sharedItems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ay2" numFmtId="0">
      <sharedItems/>
    </cacheField>
    <cacheField name="Month2" numFmtId="0">
      <sharedItems/>
    </cacheField>
    <cacheField name="Year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ekadu" refreshedDate="44915.887886689816" createdVersion="5" refreshedVersion="5" minRefreshableVersion="3" recordCount="1001">
  <cacheSource type="worksheet">
    <worksheetSource ref="A2:Z1048576" sheet="Crowdfunding"/>
  </cacheSource>
  <cacheFields count="2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Date Created Conversion" numFmtId="0">
      <sharedItems containsNonDate="0" containsDate="1" containsString="0" containsBlank="1" minDate="2010-01-09T06:00:00" maxDate="2020-01-27T06:00:00"/>
    </cacheField>
    <cacheField name="Day" numFmtId="0">
      <sharedItems containsBlank="1"/>
    </cacheField>
    <cacheField name="Month" numFmtId="0">
      <sharedItems containsBlank="1"/>
    </cacheField>
    <cacheField name="Year" numFmtId="0">
      <sharedItems containsBlank="1"/>
    </cacheField>
    <cacheField name="Date Ended Conversion" numFmtId="0">
      <sharedItems containsNonDate="0" containsDate="1" containsString="0" containsBlank="1" minDate="2010-01-09T06:00:00" maxDate="2020-02-10T06:00:00"/>
    </cacheField>
    <cacheField name="Day2" numFmtId="0">
      <sharedItems containsBlank="1"/>
    </cacheField>
    <cacheField name="Month2" numFmtId="0">
      <sharedItems containsBlank="1"/>
    </cacheField>
    <cacheField name="Year2" numFmtId="0">
      <sharedItems containsBlank="1"/>
    </cacheField>
    <cacheField name="Time Delayed" numFmtId="0">
      <sharedItems containsString="0" containsBlank="1" containsNumber="1" minValue="0" maxValue="59" count="136">
        <n v="17"/>
        <n v="2"/>
        <n v="40"/>
        <n v="4"/>
        <n v="11"/>
        <n v="1"/>
        <n v="49.041666666664241"/>
        <n v="48"/>
        <n v="6"/>
        <n v="8"/>
        <n v="12"/>
        <n v="26.958333333335759"/>
        <n v="22"/>
        <n v="20.958333333328483"/>
        <n v="0"/>
        <n v="34"/>
        <n v="15"/>
        <n v="52.958333333328483"/>
        <n v="20"/>
        <n v="27"/>
        <n v="23"/>
        <n v="5"/>
        <n v="28"/>
        <n v="37.041666666664241"/>
        <n v="42"/>
        <n v="24.958333333335759"/>
        <n v="33.041666666671517"/>
        <n v="13.958333333335759"/>
        <n v="19"/>
        <n v="26"/>
        <n v="9"/>
        <n v="16"/>
        <n v="15.041666666671517"/>
        <n v="30"/>
        <n v="45.041666666671517"/>
        <n v="39"/>
        <n v="5.9583333333284827"/>
        <n v="7"/>
        <n v="13"/>
        <n v="3"/>
        <n v="39.958333333335759"/>
        <n v="47"/>
        <n v="36"/>
        <n v="48.958333333328483"/>
        <n v="14"/>
        <n v="25"/>
        <n v="10"/>
        <n v="10.958333333335759"/>
        <n v="12.958333333335759"/>
        <n v="54"/>
        <n v="29"/>
        <n v="18"/>
        <n v="37"/>
        <n v="35"/>
        <n v="53"/>
        <n v="16.041666666664241"/>
        <n v="49"/>
        <n v="4.9583333333357587"/>
        <n v="41"/>
        <n v="52"/>
        <n v="51"/>
        <n v="24"/>
        <n v="49.041666666671517"/>
        <n v="32"/>
        <n v="22.958333333328483"/>
        <n v="27.958333333335759"/>
        <n v="26.958333333328483"/>
        <n v="46"/>
        <n v="8.0416666666642413"/>
        <n v="45.041666666664241"/>
        <n v="58"/>
        <n v="44"/>
        <n v="33"/>
        <n v="46.041666666664241"/>
        <n v="21"/>
        <n v="31"/>
        <n v="20.958333333335759"/>
        <n v="38"/>
        <n v="12.041666666671517"/>
        <n v="25.041666666664241"/>
        <n v="17.958333333328483"/>
        <n v="55.958333333328483"/>
        <n v="16.958333333328483"/>
        <n v="55"/>
        <n v="29.958333333328483"/>
        <n v="24.041666666664241"/>
        <n v="38.958333333335759"/>
        <n v="50.958333333328483"/>
        <n v="57.041666666671517"/>
        <n v="14.041666666671517"/>
        <n v="14.041666666664241"/>
        <n v="27.041666666664241"/>
        <n v="50"/>
        <n v="24.041666666671517"/>
        <n v="29.958333333335759"/>
        <n v="7.0416666666715173"/>
        <n v="23.041666666671517"/>
        <n v="36.041666666664241"/>
        <n v="8.9583333333357587"/>
        <n v="42.041666666664241"/>
        <n v="14.958333333328483"/>
        <n v="41.958333333335759"/>
        <n v="45"/>
        <n v="56"/>
        <n v="42.958333333328483"/>
        <n v="17.041666666671517"/>
        <n v="25.958333333335759"/>
        <n v="51.958333333328483"/>
        <n v="41.041666666671517"/>
        <n v="10.958333333328483"/>
        <n v="23.041666666664241"/>
        <n v="18.041666666664241"/>
        <n v="31.958333333335759"/>
        <n v="27.958333333328483"/>
        <n v="43"/>
        <n v="12.958333333328483"/>
        <n v="2.9583333333284827"/>
        <n v="12.041666666664241"/>
        <n v="57.958333333328483"/>
        <n v="53.041666666664241"/>
        <n v="51.041666666664241"/>
        <n v="21.041666666664241"/>
        <n v="23.958333333335759"/>
        <n v="44.041666666671517"/>
        <n v="16.958333333335759"/>
        <n v="59"/>
        <n v="34.041666666671517"/>
        <n v="17.958333333335759"/>
        <n v="18.041666666671517"/>
        <n v="32.041666666671517"/>
        <n v="11.041666666671517"/>
        <n v="36.958333333328483"/>
        <n v="5.0416666666715173"/>
        <n v="21.958333333328483"/>
        <n v="29.04166666667151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x v="0"/>
    <s v="food trucks"/>
    <d v="2015-11-28T06:00:00"/>
    <s v="28"/>
    <x v="0"/>
    <x v="0"/>
    <d v="2015-12-15T06:00:00"/>
    <s v="15"/>
    <s v="12"/>
    <s v="2015"/>
  </r>
  <r>
    <n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x v="1"/>
    <s v="rock"/>
    <d v="2014-08-19T05:00:00"/>
    <s v="19"/>
    <x v="1"/>
    <x v="1"/>
    <d v="2014-08-21T05:00:00"/>
    <s v="21"/>
    <s v="08"/>
    <s v="2014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x v="2"/>
    <s v="web"/>
    <d v="2013-11-17T06:00:00"/>
    <s v="17"/>
    <x v="0"/>
    <x v="2"/>
    <d v="2013-11-19T06:00:00"/>
    <s v="19"/>
    <s v="11"/>
    <s v="2013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x v="1"/>
    <s v="rock"/>
    <d v="2019-08-11T05:00:00"/>
    <s v="11"/>
    <x v="1"/>
    <x v="3"/>
    <d v="2019-09-20T05:00:00"/>
    <s v="20"/>
    <s v="09"/>
    <s v="2019"/>
  </r>
  <r>
    <n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x v="3"/>
    <s v="plays"/>
    <d v="2019-01-20T06:00:00"/>
    <s v="20"/>
    <x v="2"/>
    <x v="3"/>
    <d v="2019-01-24T06:00:00"/>
    <s v="24"/>
    <s v="01"/>
    <s v="2019"/>
  </r>
  <r>
    <n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x v="3"/>
    <s v="plays"/>
    <d v="2012-08-28T05:00:00"/>
    <s v="28"/>
    <x v="1"/>
    <x v="4"/>
    <d v="2012-09-08T05:00:00"/>
    <s v="08"/>
    <s v="09"/>
    <s v="2012"/>
  </r>
  <r>
    <n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x v="4"/>
    <s v="documentary"/>
    <d v="2017-09-13T05:00:00"/>
    <s v="13"/>
    <x v="3"/>
    <x v="5"/>
    <d v="2017-09-14T05:00:00"/>
    <s v="14"/>
    <s v="09"/>
    <s v="2017"/>
  </r>
  <r>
    <n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x v="3"/>
    <s v="plays"/>
    <d v="2015-08-13T05:00:00"/>
    <s v="13"/>
    <x v="1"/>
    <x v="0"/>
    <d v="2015-08-15T05:00:00"/>
    <s v="15"/>
    <s v="08"/>
    <s v="2015"/>
  </r>
  <r>
    <n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x v="3"/>
    <s v="plays"/>
    <d v="2010-08-09T05:00:00"/>
    <s v="09"/>
    <x v="1"/>
    <x v="6"/>
    <d v="2010-08-11T05:00:00"/>
    <s v="11"/>
    <s v="08"/>
    <s v="2010"/>
  </r>
  <r>
    <n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x v="1"/>
    <s v="electric music"/>
    <d v="2013-09-19T05:00:00"/>
    <s v="19"/>
    <x v="3"/>
    <x v="2"/>
    <d v="2013-11-07T06:00:00"/>
    <s v="07"/>
    <s v="11"/>
    <s v="2013"/>
  </r>
  <r>
    <n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x v="4"/>
    <s v="drama"/>
    <d v="2010-08-14T05:00:00"/>
    <s v="14"/>
    <x v="1"/>
    <x v="6"/>
    <d v="2010-10-01T05:00:00"/>
    <s v="01"/>
    <s v="10"/>
    <s v="201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x v="3"/>
    <s v="plays"/>
    <d v="2010-09-21T05:00:00"/>
    <s v="21"/>
    <x v="3"/>
    <x v="6"/>
    <d v="2010-09-27T05:00:00"/>
    <s v="27"/>
    <s v="09"/>
    <s v="2010"/>
  </r>
  <r>
    <n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x v="4"/>
    <s v="drama"/>
    <d v="2019-10-22T05:00:00"/>
    <s v="22"/>
    <x v="4"/>
    <x v="3"/>
    <d v="2019-10-30T05:00:00"/>
    <s v="30"/>
    <s v="10"/>
    <s v="2019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x v="1"/>
    <s v="indie rock"/>
    <d v="2016-06-11T05:00:00"/>
    <s v="11"/>
    <x v="5"/>
    <x v="7"/>
    <d v="2016-06-23T05:00:00"/>
    <s v="23"/>
    <s v="06"/>
    <s v="2016"/>
  </r>
  <r>
    <n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x v="1"/>
    <s v="indie rock"/>
    <d v="2012-03-06T06:00:00"/>
    <s v="06"/>
    <x v="6"/>
    <x v="4"/>
    <d v="2012-04-02T05:00:00"/>
    <s v="02"/>
    <s v="04"/>
    <s v="2012"/>
  </r>
  <r>
    <n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x v="2"/>
    <s v="wearables"/>
    <d v="2019-12-10T06:00:00"/>
    <s v="10"/>
    <x v="7"/>
    <x v="3"/>
    <d v="2019-12-14T06:00:00"/>
    <s v="14"/>
    <s v="12"/>
    <s v="2019"/>
  </r>
  <r>
    <n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x v="5"/>
    <s v="nonfiction"/>
    <d v="2014-01-22T06:00:00"/>
    <s v="22"/>
    <x v="2"/>
    <x v="1"/>
    <d v="2014-02-13T06:00:00"/>
    <s v="13"/>
    <s v="02"/>
    <s v="2014"/>
  </r>
  <r>
    <n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x v="4"/>
    <s v="animation"/>
    <d v="2011-01-12T06:00:00"/>
    <s v="12"/>
    <x v="2"/>
    <x v="8"/>
    <d v="2011-01-13T06:00:00"/>
    <s v="13"/>
    <s v="01"/>
    <s v="2011"/>
  </r>
  <r>
    <n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x v="3"/>
    <s v="plays"/>
    <d v="2018-09-08T05:00:00"/>
    <s v="08"/>
    <x v="3"/>
    <x v="9"/>
    <d v="2018-09-16T05:00:00"/>
    <s v="16"/>
    <s v="09"/>
    <s v="2018"/>
  </r>
  <r>
    <n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x v="3"/>
    <s v="plays"/>
    <d v="2019-03-04T06:00:00"/>
    <s v="04"/>
    <x v="6"/>
    <x v="3"/>
    <d v="2019-03-25T05:00:00"/>
    <s v="25"/>
    <s v="03"/>
    <s v="2019"/>
  </r>
  <r>
    <n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x v="4"/>
    <s v="drama"/>
    <d v="2014-07-28T05:00:00"/>
    <s v="28"/>
    <x v="8"/>
    <x v="1"/>
    <d v="2014-07-28T05:00:00"/>
    <s v="28"/>
    <s v="07"/>
    <s v="2014"/>
  </r>
  <r>
    <n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x v="3"/>
    <s v="plays"/>
    <d v="2011-08-15T05:00:00"/>
    <s v="15"/>
    <x v="1"/>
    <x v="8"/>
    <d v="2011-09-18T05:00:00"/>
    <s v="18"/>
    <s v="09"/>
    <s v="2011"/>
  </r>
  <r>
    <n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x v="3"/>
    <s v="plays"/>
    <d v="2018-04-03T05:00:00"/>
    <s v="03"/>
    <x v="9"/>
    <x v="9"/>
    <d v="2018-04-18T05:00:00"/>
    <s v="18"/>
    <s v="04"/>
    <s v="2018"/>
  </r>
  <r>
    <n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x v="4"/>
    <s v="documentary"/>
    <d v="2019-02-14T06:00:00"/>
    <s v="14"/>
    <x v="10"/>
    <x v="3"/>
    <d v="2019-04-08T05:00:00"/>
    <s v="08"/>
    <s v="04"/>
    <s v="2019"/>
  </r>
  <r>
    <n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x v="2"/>
    <s v="wearables"/>
    <d v="2014-06-21T05:00:00"/>
    <s v="21"/>
    <x v="5"/>
    <x v="1"/>
    <d v="2014-06-23T05:00:00"/>
    <s v="23"/>
    <s v="06"/>
    <s v="2014"/>
  </r>
  <r>
    <n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x v="6"/>
    <s v="video games"/>
    <d v="2011-05-18T05:00:00"/>
    <s v="18"/>
    <x v="11"/>
    <x v="8"/>
    <d v="2011-06-07T05:00:00"/>
    <s v="07"/>
    <s v="06"/>
    <s v="2011"/>
  </r>
  <r>
    <n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x v="3"/>
    <s v="plays"/>
    <d v="2018-07-31T05:00:00"/>
    <s v="31"/>
    <x v="8"/>
    <x v="9"/>
    <d v="2018-08-27T05:00:00"/>
    <s v="27"/>
    <s v="08"/>
    <s v="2018"/>
  </r>
  <r>
    <n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x v="1"/>
    <s v="rock"/>
    <d v="2015-10-03T05:00:00"/>
    <s v="03"/>
    <x v="4"/>
    <x v="0"/>
    <d v="2015-10-11T05:00:00"/>
    <s v="11"/>
    <s v="10"/>
    <s v="2015"/>
  </r>
  <r>
    <n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x v="3"/>
    <s v="plays"/>
    <d v="2010-02-09T06:00:00"/>
    <s v="09"/>
    <x v="10"/>
    <x v="6"/>
    <d v="2010-03-04T06:00:00"/>
    <s v="04"/>
    <s v="03"/>
    <s v="2010"/>
  </r>
  <r>
    <n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x v="4"/>
    <s v="shorts"/>
    <d v="2018-07-20T05:00:00"/>
    <s v="20"/>
    <x v="8"/>
    <x v="9"/>
    <d v="2018-08-29T05:00:00"/>
    <s v="29"/>
    <s v="08"/>
    <s v="2018"/>
  </r>
  <r>
    <n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x v="4"/>
    <s v="animation"/>
    <d v="2019-05-24T05:00:00"/>
    <s v="24"/>
    <x v="11"/>
    <x v="3"/>
    <d v="2019-05-29T05:00:00"/>
    <s v="29"/>
    <s v="05"/>
    <s v="2019"/>
  </r>
  <r>
    <n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x v="6"/>
    <s v="video games"/>
    <d v="2016-01-05T06:00:00"/>
    <s v="05"/>
    <x v="2"/>
    <x v="7"/>
    <d v="2016-02-02T06:00:00"/>
    <s v="02"/>
    <s v="02"/>
    <s v="2016"/>
  </r>
  <r>
    <n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x v="4"/>
    <s v="documentary"/>
    <d v="2018-01-10T06:00:00"/>
    <s v="10"/>
    <x v="2"/>
    <x v="9"/>
    <d v="2018-02-06T06:00:00"/>
    <s v="06"/>
    <s v="02"/>
    <s v="2018"/>
  </r>
  <r>
    <n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x v="3"/>
    <s v="plays"/>
    <d v="2014-10-05T05:00:00"/>
    <s v="05"/>
    <x v="4"/>
    <x v="1"/>
    <d v="2014-11-11T06:00:00"/>
    <s v="11"/>
    <s v="11"/>
    <s v="2014"/>
  </r>
  <r>
    <n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x v="4"/>
    <s v="documentary"/>
    <d v="2017-03-23T05:00:00"/>
    <s v="23"/>
    <x v="6"/>
    <x v="5"/>
    <d v="2017-03-28T05:00:00"/>
    <s v="28"/>
    <s v="03"/>
    <s v="2017"/>
  </r>
  <r>
    <n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x v="4"/>
    <s v="drama"/>
    <d v="2019-01-19T06:00:00"/>
    <s v="19"/>
    <x v="2"/>
    <x v="3"/>
    <d v="2019-03-02T06:00:00"/>
    <s v="02"/>
    <s v="03"/>
    <s v="2019"/>
  </r>
  <r>
    <n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x v="3"/>
    <s v="plays"/>
    <d v="2011-02-26T06:00:00"/>
    <s v="26"/>
    <x v="10"/>
    <x v="8"/>
    <d v="2011-03-23T05:00:00"/>
    <s v="23"/>
    <s v="03"/>
    <s v="2011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x v="5"/>
    <s v="fiction"/>
    <d v="2019-10-06T05:00:00"/>
    <s v="06"/>
    <x v="4"/>
    <x v="3"/>
    <d v="2019-11-08T06:00:00"/>
    <s v="08"/>
    <s v="11"/>
    <s v="2019"/>
  </r>
  <r>
    <n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x v="7"/>
    <s v="photography books"/>
    <d v="2010-10-18T05:00:00"/>
    <s v="18"/>
    <x v="4"/>
    <x v="6"/>
    <d v="2010-10-23T05:00:00"/>
    <s v="23"/>
    <s v="10"/>
    <s v="2010"/>
  </r>
  <r>
    <n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x v="3"/>
    <s v="plays"/>
    <d v="2013-02-25T06:00:00"/>
    <s v="25"/>
    <x v="10"/>
    <x v="2"/>
    <d v="2013-03-11T05:00:00"/>
    <s v="11"/>
    <s v="03"/>
    <s v="2013"/>
  </r>
  <r>
    <n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x v="2"/>
    <s v="wearables"/>
    <d v="2010-06-05T05:00:00"/>
    <s v="05"/>
    <x v="5"/>
    <x v="6"/>
    <d v="2010-06-24T05:00:00"/>
    <s v="24"/>
    <s v="06"/>
    <s v="2010"/>
  </r>
  <r>
    <n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x v="1"/>
    <s v="rock"/>
    <d v="2012-09-04T05:00:00"/>
    <s v="04"/>
    <x v="3"/>
    <x v="4"/>
    <d v="2012-09-30T05:00:00"/>
    <s v="30"/>
    <s v="09"/>
    <s v="2012"/>
  </r>
  <r>
    <n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x v="0"/>
    <s v="food trucks"/>
    <d v="2011-07-04T05:00:00"/>
    <s v="04"/>
    <x v="8"/>
    <x v="8"/>
    <d v="2011-07-13T05:00:00"/>
    <s v="13"/>
    <s v="07"/>
    <s v="2011"/>
  </r>
  <r>
    <n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x v="5"/>
    <s v="radio &amp; podcasts"/>
    <d v="2014-07-24T05:00:00"/>
    <s v="24"/>
    <x v="8"/>
    <x v="1"/>
    <d v="2014-08-09T05:00:00"/>
    <s v="09"/>
    <s v="08"/>
    <s v="2014"/>
  </r>
  <r>
    <n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x v="5"/>
    <s v="fiction"/>
    <d v="2019-03-17T05:00:00"/>
    <s v="17"/>
    <x v="6"/>
    <x v="3"/>
    <d v="2019-03-18T05:00:00"/>
    <s v="18"/>
    <s v="03"/>
    <s v="2019"/>
  </r>
  <r>
    <n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x v="3"/>
    <s v="plays"/>
    <d v="2016-11-02T05:00:00"/>
    <s v="02"/>
    <x v="0"/>
    <x v="7"/>
    <d v="2016-11-17T06:00:00"/>
    <s v="17"/>
    <s v="11"/>
    <s v="2016"/>
  </r>
  <r>
    <n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x v="1"/>
    <s v="rock"/>
    <d v="2010-07-08T05:00:00"/>
    <s v="08"/>
    <x v="8"/>
    <x v="6"/>
    <d v="2010-07-31T05:00:00"/>
    <s v="31"/>
    <s v="07"/>
    <s v="2010"/>
  </r>
  <r>
    <n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x v="3"/>
    <s v="plays"/>
    <d v="2014-03-29T05:00:00"/>
    <s v="29"/>
    <x v="6"/>
    <x v="1"/>
    <d v="2014-04-28T05:00:00"/>
    <s v="28"/>
    <s v="04"/>
    <s v="2014"/>
  </r>
  <r>
    <n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x v="3"/>
    <s v="plays"/>
    <d v="2015-06-25T05:00:00"/>
    <s v="25"/>
    <x v="5"/>
    <x v="0"/>
    <d v="2015-07-07T05:00:00"/>
    <s v="07"/>
    <s v="07"/>
    <s v="2015"/>
  </r>
  <r>
    <n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x v="1"/>
    <s v="rock"/>
    <d v="2019-10-20T05:00:00"/>
    <s v="20"/>
    <x v="4"/>
    <x v="3"/>
    <d v="2019-12-04T06:00:00"/>
    <s v="04"/>
    <s v="12"/>
    <s v="2019"/>
  </r>
  <r>
    <n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x v="1"/>
    <s v="metal"/>
    <d v="2013-08-01T05:00:00"/>
    <s v="01"/>
    <x v="1"/>
    <x v="2"/>
    <d v="2013-08-29T05:00:00"/>
    <s v="29"/>
    <s v="08"/>
    <s v="2013"/>
  </r>
  <r>
    <n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x v="2"/>
    <s v="wearables"/>
    <d v="2012-03-27T05:00:00"/>
    <s v="27"/>
    <x v="6"/>
    <x v="4"/>
    <d v="2012-04-12T05:00:00"/>
    <s v="12"/>
    <s v="04"/>
    <s v="2012"/>
  </r>
  <r>
    <n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x v="3"/>
    <s v="plays"/>
    <d v="2010-09-15T05:00:00"/>
    <s v="15"/>
    <x v="3"/>
    <x v="6"/>
    <d v="2010-09-19T05:00:00"/>
    <s v="19"/>
    <s v="09"/>
    <s v="2010"/>
  </r>
  <r>
    <n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x v="4"/>
    <s v="drama"/>
    <d v="2014-05-20T05:00:00"/>
    <s v="20"/>
    <x v="11"/>
    <x v="1"/>
    <d v="2014-06-28T05:00:00"/>
    <s v="28"/>
    <s v="06"/>
    <s v="2014"/>
  </r>
  <r>
    <n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x v="2"/>
    <s v="wearables"/>
    <d v="2018-03-11T06:00:00"/>
    <s v="11"/>
    <x v="6"/>
    <x v="9"/>
    <d v="2018-03-17T05:00:00"/>
    <s v="17"/>
    <s v="03"/>
    <s v="2018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x v="1"/>
    <s v="jazz"/>
    <d v="2018-07-30T05:00:00"/>
    <s v="30"/>
    <x v="8"/>
    <x v="9"/>
    <d v="2018-08-04T05:00:00"/>
    <s v="04"/>
    <s v="08"/>
    <s v="2018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x v="2"/>
    <s v="wearables"/>
    <d v="2015-01-10T06:00:00"/>
    <s v="10"/>
    <x v="2"/>
    <x v="0"/>
    <d v="2015-01-17T06:00:00"/>
    <s v="17"/>
    <s v="01"/>
    <s v="2015"/>
  </r>
  <r>
    <n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x v="6"/>
    <s v="video games"/>
    <d v="2017-09-01T05:00:00"/>
    <s v="01"/>
    <x v="3"/>
    <x v="5"/>
    <d v="2017-09-13T05:00:00"/>
    <s v="13"/>
    <s v="09"/>
    <s v="2017"/>
  </r>
  <r>
    <n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x v="3"/>
    <s v="plays"/>
    <d v="2015-09-21T05:00:00"/>
    <s v="21"/>
    <x v="3"/>
    <x v="0"/>
    <d v="2015-10-04T05:00:00"/>
    <s v="04"/>
    <s v="10"/>
    <s v="2015"/>
  </r>
  <r>
    <n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x v="3"/>
    <s v="plays"/>
    <d v="2017-06-12T05:00:00"/>
    <s v="12"/>
    <x v="5"/>
    <x v="5"/>
    <d v="2017-06-27T05:00:00"/>
    <s v="27"/>
    <s v="06"/>
    <s v="2017"/>
  </r>
  <r>
    <n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x v="3"/>
    <s v="plays"/>
    <d v="2012-07-17T05:00:00"/>
    <s v="17"/>
    <x v="8"/>
    <x v="4"/>
    <d v="2012-07-20T05:00:00"/>
    <s v="20"/>
    <s v="07"/>
    <s v="2012"/>
  </r>
  <r>
    <n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x v="3"/>
    <s v="plays"/>
    <d v="2011-02-21T06:00:00"/>
    <s v="21"/>
    <x v="10"/>
    <x v="8"/>
    <d v="2011-04-02T05:00:00"/>
    <s v="02"/>
    <s v="04"/>
    <s v="2011"/>
  </r>
  <r>
    <n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x v="2"/>
    <s v="web"/>
    <d v="2015-06-05T05:00:00"/>
    <s v="05"/>
    <x v="5"/>
    <x v="0"/>
    <d v="2015-06-06T05:00:00"/>
    <s v="06"/>
    <s v="06"/>
    <s v="2015"/>
  </r>
  <r>
    <n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x v="3"/>
    <s v="plays"/>
    <d v="2017-04-28T05:00:00"/>
    <s v="28"/>
    <x v="9"/>
    <x v="5"/>
    <d v="2017-05-04T05:00:00"/>
    <s v="04"/>
    <s v="05"/>
    <s v="2017"/>
  </r>
  <r>
    <n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x v="2"/>
    <s v="web"/>
    <d v="2018-07-02T05:00:00"/>
    <s v="02"/>
    <x v="8"/>
    <x v="9"/>
    <d v="2018-07-17T05:00:00"/>
    <s v="17"/>
    <s v="07"/>
    <s v="2018"/>
  </r>
  <r>
    <n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x v="3"/>
    <s v="plays"/>
    <d v="2011-01-27T06:00:00"/>
    <s v="27"/>
    <x v="2"/>
    <x v="8"/>
    <d v="2011-02-03T06:00:00"/>
    <s v="03"/>
    <s v="02"/>
    <s v="2011"/>
  </r>
  <r>
    <n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x v="3"/>
    <s v="plays"/>
    <d v="2015-04-08T05:00:00"/>
    <s v="08"/>
    <x v="9"/>
    <x v="0"/>
    <d v="2015-04-13T05:00:00"/>
    <s v="13"/>
    <s v="04"/>
    <s v="2015"/>
  </r>
  <r>
    <n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x v="2"/>
    <s v="wearables"/>
    <d v="2010-01-25T06:00:00"/>
    <s v="25"/>
    <x v="2"/>
    <x v="6"/>
    <d v="2010-01-30T06:00:00"/>
    <s v="30"/>
    <s v="01"/>
    <s v="2010"/>
  </r>
  <r>
    <n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x v="3"/>
    <s v="plays"/>
    <d v="2017-07-27T05:00:00"/>
    <s v="27"/>
    <x v="8"/>
    <x v="5"/>
    <d v="2017-09-12T05:00:00"/>
    <s v="12"/>
    <s v="09"/>
    <s v="2017"/>
  </r>
  <r>
    <n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x v="3"/>
    <s v="plays"/>
    <d v="2010-12-19T06:00:00"/>
    <s v="19"/>
    <x v="7"/>
    <x v="6"/>
    <d v="2011-01-22T06:00:00"/>
    <s v="22"/>
    <s v="01"/>
    <s v="2011"/>
  </r>
  <r>
    <n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x v="3"/>
    <s v="plays"/>
    <d v="2010-11-02T05:00:00"/>
    <s v="02"/>
    <x v="0"/>
    <x v="6"/>
    <d v="2010-12-21T06:00:00"/>
    <s v="21"/>
    <s v="12"/>
    <s v="2010"/>
  </r>
  <r>
    <n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x v="3"/>
    <s v="plays"/>
    <d v="2019-11-30T06:00:00"/>
    <s v="30"/>
    <x v="0"/>
    <x v="3"/>
    <d v="2019-12-04T06:00:00"/>
    <s v="04"/>
    <s v="12"/>
    <s v="2019"/>
  </r>
  <r>
    <n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x v="4"/>
    <s v="animation"/>
    <d v="2015-07-01T05:00:00"/>
    <s v="01"/>
    <x v="8"/>
    <x v="0"/>
    <d v="2015-08-06T05:00:00"/>
    <s v="06"/>
    <s v="08"/>
    <s v="2015"/>
  </r>
  <r>
    <n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x v="1"/>
    <s v="jazz"/>
    <d v="2016-11-27T06:00:00"/>
    <s v="27"/>
    <x v="0"/>
    <x v="7"/>
    <d v="2016-11-30T06:00:00"/>
    <s v="30"/>
    <s v="11"/>
    <s v="2016"/>
  </r>
  <r>
    <n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x v="1"/>
    <s v="metal"/>
    <d v="2016-03-27T05:00:00"/>
    <s v="27"/>
    <x v="6"/>
    <x v="7"/>
    <d v="2016-03-28T05:00:00"/>
    <s v="28"/>
    <s v="03"/>
    <s v="2016"/>
  </r>
  <r>
    <n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x v="7"/>
    <s v="photography books"/>
    <d v="2018-07-15T05:00:00"/>
    <s v="15"/>
    <x v="8"/>
    <x v="9"/>
    <d v="2018-07-23T05:00:00"/>
    <s v="23"/>
    <s v="07"/>
    <s v="2018"/>
  </r>
  <r>
    <n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x v="3"/>
    <s v="plays"/>
    <d v="2015-01-23T06:00:00"/>
    <s v="23"/>
    <x v="2"/>
    <x v="0"/>
    <d v="2015-03-13T05:00:00"/>
    <s v="13"/>
    <s v="03"/>
    <s v="2015"/>
  </r>
  <r>
    <n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x v="4"/>
    <s v="animation"/>
    <d v="2010-09-27T05:00:00"/>
    <s v="27"/>
    <x v="3"/>
    <x v="6"/>
    <d v="2010-10-11T05:00:00"/>
    <s v="11"/>
    <s v="10"/>
    <s v="2010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x v="5"/>
    <s v="translations"/>
    <d v="2018-04-16T05:00:00"/>
    <s v="16"/>
    <x v="9"/>
    <x v="9"/>
    <d v="2018-04-17T05:00:00"/>
    <s v="17"/>
    <s v="04"/>
    <s v="2018"/>
  </r>
  <r>
    <n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x v="3"/>
    <s v="plays"/>
    <d v="2018-06-16T05:00:00"/>
    <s v="16"/>
    <x v="5"/>
    <x v="9"/>
    <d v="2018-06-21T05:00:00"/>
    <s v="21"/>
    <s v="06"/>
    <s v="2018"/>
  </r>
  <r>
    <n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x v="6"/>
    <s v="video games"/>
    <d v="2017-08-29T05:00:00"/>
    <s v="29"/>
    <x v="1"/>
    <x v="5"/>
    <d v="2017-09-28T05:00:00"/>
    <s v="28"/>
    <s v="09"/>
    <s v="2017"/>
  </r>
  <r>
    <n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x v="1"/>
    <s v="rock"/>
    <d v="2017-11-23T06:00:00"/>
    <s v="23"/>
    <x v="0"/>
    <x v="5"/>
    <d v="2017-12-18T06:00:00"/>
    <s v="18"/>
    <s v="12"/>
    <s v="2017"/>
  </r>
  <r>
    <n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x v="6"/>
    <s v="video games"/>
    <d v="2019-01-17T06:00:00"/>
    <s v="17"/>
    <x v="2"/>
    <x v="3"/>
    <d v="2019-01-24T06:00:00"/>
    <s v="24"/>
    <s v="01"/>
    <s v="2019"/>
  </r>
  <r>
    <n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x v="1"/>
    <s v="electric music"/>
    <d v="2016-07-28T05:00:00"/>
    <s v="28"/>
    <x v="8"/>
    <x v="7"/>
    <d v="2016-08-19T05:00:00"/>
    <s v="19"/>
    <s v="08"/>
    <s v="2016"/>
  </r>
  <r>
    <n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x v="2"/>
    <s v="wearables"/>
    <d v="2012-07-28T05:00:00"/>
    <s v="28"/>
    <x v="8"/>
    <x v="4"/>
    <d v="2012-08-07T05:00:00"/>
    <s v="07"/>
    <s v="08"/>
    <s v="2012"/>
  </r>
  <r>
    <n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x v="1"/>
    <s v="indie rock"/>
    <d v="2011-09-11T05:00:00"/>
    <s v="11"/>
    <x v="3"/>
    <x v="8"/>
    <d v="2011-09-19T05:00:00"/>
    <s v="19"/>
    <s v="09"/>
    <s v="2011"/>
  </r>
  <r>
    <n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x v="3"/>
    <s v="plays"/>
    <d v="2015-05-04T05:00:00"/>
    <s v="04"/>
    <x v="11"/>
    <x v="0"/>
    <d v="2015-05-17T05:00:00"/>
    <s v="17"/>
    <s v="05"/>
    <s v="2015"/>
  </r>
  <r>
    <n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x v="1"/>
    <s v="rock"/>
    <d v="2011-03-08T06:00:00"/>
    <s v="08"/>
    <x v="6"/>
    <x v="8"/>
    <d v="2011-03-19T05:00:00"/>
    <s v="19"/>
    <s v="03"/>
    <s v="2011"/>
  </r>
  <r>
    <n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x v="5"/>
    <s v="translations"/>
    <d v="2015-04-16T05:00:00"/>
    <s v="16"/>
    <x v="9"/>
    <x v="0"/>
    <d v="2015-05-08T05:00:00"/>
    <s v="08"/>
    <s v="05"/>
    <s v="2015"/>
  </r>
  <r>
    <n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x v="3"/>
    <s v="plays"/>
    <d v="2010-04-15T05:00:00"/>
    <s v="15"/>
    <x v="9"/>
    <x v="6"/>
    <d v="2010-04-17T05:00:00"/>
    <s v="17"/>
    <s v="04"/>
    <s v="2010"/>
  </r>
  <r>
    <n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x v="3"/>
    <s v="plays"/>
    <d v="2016-02-25T06:00:00"/>
    <s v="25"/>
    <x v="10"/>
    <x v="7"/>
    <d v="2016-02-25T06:00:00"/>
    <s v="25"/>
    <s v="02"/>
    <s v="2016"/>
  </r>
  <r>
    <n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x v="5"/>
    <s v="translations"/>
    <d v="2016-08-06T05:00:00"/>
    <s v="06"/>
    <x v="1"/>
    <x v="7"/>
    <d v="2016-09-03T05:00:00"/>
    <s v="03"/>
    <s v="09"/>
    <s v="2016"/>
  </r>
  <r>
    <n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x v="6"/>
    <s v="video games"/>
    <d v="2010-06-23T05:00:00"/>
    <s v="23"/>
    <x v="5"/>
    <x v="6"/>
    <d v="2010-06-24T05:00:00"/>
    <s v="24"/>
    <s v="06"/>
    <s v="2010"/>
  </r>
  <r>
    <n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x v="3"/>
    <s v="plays"/>
    <d v="2012-10-20T05:00:00"/>
    <s v="20"/>
    <x v="4"/>
    <x v="4"/>
    <d v="2012-10-24T05:00:00"/>
    <s v="24"/>
    <s v="10"/>
    <s v="2012"/>
  </r>
  <r>
    <n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x v="2"/>
    <s v="web"/>
    <d v="2019-04-07T05:00:00"/>
    <s v="07"/>
    <x v="9"/>
    <x v="3"/>
    <d v="2019-04-18T05:00:00"/>
    <s v="18"/>
    <s v="04"/>
    <s v="2019"/>
  </r>
  <r>
    <n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x v="4"/>
    <s v="documentary"/>
    <d v="2019-10-14T05:00:00"/>
    <s v="14"/>
    <x v="4"/>
    <x v="3"/>
    <d v="2019-10-21T05:00:00"/>
    <s v="21"/>
    <s v="10"/>
    <s v="2019"/>
  </r>
  <r>
    <n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x v="3"/>
    <s v="plays"/>
    <d v="2011-03-10T06:00:00"/>
    <s v="10"/>
    <x v="6"/>
    <x v="8"/>
    <d v="2011-03-23T05:00:00"/>
    <s v="23"/>
    <s v="03"/>
    <s v="2011"/>
  </r>
  <r>
    <n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x v="0"/>
    <s v="food trucks"/>
    <d v="2015-06-25T05:00:00"/>
    <s v="25"/>
    <x v="5"/>
    <x v="0"/>
    <d v="2015-08-18T05:00:00"/>
    <s v="18"/>
    <s v="08"/>
    <s v="2015"/>
  </r>
  <r>
    <n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x v="6"/>
    <s v="video games"/>
    <d v="2015-07-27T05:00:00"/>
    <s v="27"/>
    <x v="8"/>
    <x v="0"/>
    <d v="2015-07-31T05:00:00"/>
    <s v="31"/>
    <s v="07"/>
    <s v="2015"/>
  </r>
  <r>
    <n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x v="3"/>
    <s v="plays"/>
    <d v="2014-11-25T06:00:00"/>
    <s v="25"/>
    <x v="0"/>
    <x v="1"/>
    <d v="2014-12-24T06:00:00"/>
    <s v="24"/>
    <s v="12"/>
    <s v="2014"/>
  </r>
  <r>
    <n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x v="3"/>
    <s v="plays"/>
    <d v="2011-10-19T05:00:00"/>
    <s v="19"/>
    <x v="4"/>
    <x v="8"/>
    <d v="2011-11-06T05:00:00"/>
    <s v="06"/>
    <s v="11"/>
    <s v="2011"/>
  </r>
  <r>
    <n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x v="1"/>
    <s v="electric music"/>
    <d v="2015-02-21T06:00:00"/>
    <s v="21"/>
    <x v="10"/>
    <x v="0"/>
    <d v="2015-02-28T06:00:00"/>
    <s v="28"/>
    <s v="02"/>
    <s v="2015"/>
  </r>
  <r>
    <n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x v="2"/>
    <s v="wearables"/>
    <d v="2018-05-14T05:00:00"/>
    <s v="14"/>
    <x v="11"/>
    <x v="9"/>
    <d v="2018-05-21T05:00:00"/>
    <s v="21"/>
    <s v="05"/>
    <s v="2018"/>
  </r>
  <r>
    <n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x v="1"/>
    <s v="electric music"/>
    <d v="2010-10-24T05:00:00"/>
    <s v="24"/>
    <x v="4"/>
    <x v="6"/>
    <d v="2010-11-02T05:00:00"/>
    <s v="02"/>
    <s v="11"/>
    <s v="2010"/>
  </r>
  <r>
    <n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x v="1"/>
    <s v="indie rock"/>
    <d v="2017-05-23T05:00:00"/>
    <s v="23"/>
    <x v="11"/>
    <x v="5"/>
    <d v="2017-05-24T05:00:00"/>
    <s v="24"/>
    <s v="05"/>
    <s v="2017"/>
  </r>
  <r>
    <n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x v="2"/>
    <s v="web"/>
    <d v="2013-04-02T05:00:00"/>
    <s v="02"/>
    <x v="9"/>
    <x v="2"/>
    <d v="2013-04-20T05:00:00"/>
    <s v="20"/>
    <s v="04"/>
    <s v="2013"/>
  </r>
  <r>
    <n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x v="3"/>
    <s v="plays"/>
    <d v="2019-09-08T05:00:00"/>
    <s v="08"/>
    <x v="3"/>
    <x v="3"/>
    <d v="2019-09-13T05:00:00"/>
    <s v="13"/>
    <s v="09"/>
    <s v="2019"/>
  </r>
  <r>
    <n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x v="3"/>
    <s v="plays"/>
    <d v="2018-04-23T05:00:00"/>
    <s v="23"/>
    <x v="9"/>
    <x v="9"/>
    <d v="2018-05-10T05:00:00"/>
    <s v="10"/>
    <s v="05"/>
    <s v="2018"/>
  </r>
  <r>
    <n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x v="4"/>
    <s v="documentary"/>
    <d v="2012-04-06T05:00:00"/>
    <s v="06"/>
    <x v="9"/>
    <x v="4"/>
    <d v="2012-05-13T05:00:00"/>
    <s v="13"/>
    <s v="05"/>
    <s v="2012"/>
  </r>
  <r>
    <n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x v="4"/>
    <s v="television"/>
    <d v="2014-01-12T06:00:00"/>
    <s v="12"/>
    <x v="2"/>
    <x v="1"/>
    <d v="2014-01-14T06:00:00"/>
    <s v="14"/>
    <s v="01"/>
    <s v="2014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x v="0"/>
    <s v="food trucks"/>
    <d v="2018-09-11T05:00:00"/>
    <s v="11"/>
    <x v="3"/>
    <x v="9"/>
    <d v="2018-09-30T05:00:00"/>
    <s v="30"/>
    <s v="09"/>
    <s v="2018"/>
  </r>
  <r>
    <n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x v="5"/>
    <s v="radio &amp; podcasts"/>
    <d v="2012-09-22T05:00:00"/>
    <s v="22"/>
    <x v="3"/>
    <x v="4"/>
    <d v="2012-09-28T05:00:00"/>
    <s v="28"/>
    <s v="09"/>
    <s v="2012"/>
  </r>
  <r>
    <n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x v="2"/>
    <s v="web"/>
    <d v="2014-08-24T05:00:00"/>
    <s v="24"/>
    <x v="1"/>
    <x v="1"/>
    <d v="2014-09-08T05:00:00"/>
    <s v="08"/>
    <s v="09"/>
    <s v="2014"/>
  </r>
  <r>
    <n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x v="0"/>
    <s v="food trucks"/>
    <d v="2017-09-12T05:00:00"/>
    <s v="12"/>
    <x v="3"/>
    <x v="5"/>
    <d v="2017-09-19T05:00:00"/>
    <s v="19"/>
    <s v="09"/>
    <s v="2017"/>
  </r>
  <r>
    <n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x v="2"/>
    <s v="wearables"/>
    <d v="2019-04-09T05:00:00"/>
    <s v="09"/>
    <x v="9"/>
    <x v="3"/>
    <d v="2019-04-10T05:00:00"/>
    <s v="10"/>
    <s v="04"/>
    <s v="2019"/>
  </r>
  <r>
    <n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x v="5"/>
    <s v="fiction"/>
    <d v="2017-11-17T06:00:00"/>
    <s v="17"/>
    <x v="0"/>
    <x v="5"/>
    <d v="2017-12-22T06:00:00"/>
    <s v="22"/>
    <s v="12"/>
    <s v="2017"/>
  </r>
  <r>
    <n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x v="3"/>
    <s v="plays"/>
    <d v="2015-09-18T05:00:00"/>
    <s v="18"/>
    <x v="3"/>
    <x v="0"/>
    <d v="2015-09-19T05:00:00"/>
    <s v="19"/>
    <s v="09"/>
    <s v="2015"/>
  </r>
  <r>
    <n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x v="4"/>
    <s v="television"/>
    <d v="2011-09-22T05:00:00"/>
    <s v="22"/>
    <x v="3"/>
    <x v="8"/>
    <d v="2011-09-28T05:00:00"/>
    <s v="28"/>
    <s v="09"/>
    <s v="2011"/>
  </r>
  <r>
    <n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x v="7"/>
    <s v="photography books"/>
    <d v="2014-01-26T06:00:00"/>
    <s v="26"/>
    <x v="2"/>
    <x v="1"/>
    <d v="2014-02-01T06:00:00"/>
    <s v="01"/>
    <s v="02"/>
    <s v="2014"/>
  </r>
  <r>
    <n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x v="4"/>
    <s v="documentary"/>
    <d v="2014-06-16T05:00:00"/>
    <s v="16"/>
    <x v="5"/>
    <x v="1"/>
    <d v="2014-07-03T05:00:00"/>
    <s v="03"/>
    <s v="07"/>
    <s v="2014"/>
  </r>
  <r>
    <n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x v="6"/>
    <s v="mobile games"/>
    <d v="2015-04-17T05:00:00"/>
    <s v="17"/>
    <x v="9"/>
    <x v="0"/>
    <d v="2015-04-21T05:00:00"/>
    <s v="21"/>
    <s v="04"/>
    <s v="2015"/>
  </r>
  <r>
    <n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x v="6"/>
    <s v="video games"/>
    <d v="2014-10-05T05:00:00"/>
    <s v="05"/>
    <x v="4"/>
    <x v="1"/>
    <d v="2014-10-18T05:00:00"/>
    <s v="18"/>
    <s v="10"/>
    <s v="2014"/>
  </r>
  <r>
    <n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x v="5"/>
    <s v="fiction"/>
    <d v="2014-11-27T06:00:00"/>
    <s v="27"/>
    <x v="0"/>
    <x v="1"/>
    <d v="2014-12-24T06:00:00"/>
    <s v="24"/>
    <s v="12"/>
    <s v="2014"/>
  </r>
  <r>
    <n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x v="3"/>
    <s v="plays"/>
    <d v="2015-11-24T06:00:00"/>
    <s v="24"/>
    <x v="0"/>
    <x v="0"/>
    <d v="2015-11-27T06:00:00"/>
    <s v="27"/>
    <s v="11"/>
    <s v="2015"/>
  </r>
  <r>
    <n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x v="7"/>
    <s v="photography books"/>
    <d v="2019-05-13T05:00:00"/>
    <s v="13"/>
    <x v="11"/>
    <x v="3"/>
    <d v="2019-07-05T05:00:00"/>
    <s v="05"/>
    <s v="07"/>
    <s v="2019"/>
  </r>
  <r>
    <n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x v="3"/>
    <s v="plays"/>
    <d v="2018-09-19T05:00:00"/>
    <s v="19"/>
    <x v="3"/>
    <x v="9"/>
    <d v="2018-09-23T05:00:00"/>
    <s v="23"/>
    <s v="09"/>
    <s v="2018"/>
  </r>
  <r>
    <n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x v="3"/>
    <s v="plays"/>
    <d v="2016-08-14T05:00:00"/>
    <s v="14"/>
    <x v="1"/>
    <x v="7"/>
    <d v="2016-09-11T05:00:00"/>
    <s v="11"/>
    <s v="09"/>
    <s v="2016"/>
  </r>
  <r>
    <n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x v="3"/>
    <s v="plays"/>
    <d v="2010-05-12T05:00:00"/>
    <s v="12"/>
    <x v="11"/>
    <x v="6"/>
    <d v="2010-05-15T05:00:00"/>
    <s v="15"/>
    <s v="05"/>
    <s v="2010"/>
  </r>
  <r>
    <n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x v="1"/>
    <s v="rock"/>
    <d v="2010-08-27T05:00:00"/>
    <s v="27"/>
    <x v="1"/>
    <x v="6"/>
    <d v="2010-09-09T05:00:00"/>
    <s v="09"/>
    <s v="09"/>
    <s v="2010"/>
  </r>
  <r>
    <n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x v="0"/>
    <s v="food trucks"/>
    <d v="2015-02-03T06:00:00"/>
    <s v="03"/>
    <x v="10"/>
    <x v="0"/>
    <d v="2015-02-28T06:00:00"/>
    <s v="28"/>
    <s v="02"/>
    <s v="2015"/>
  </r>
  <r>
    <n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x v="4"/>
    <s v="drama"/>
    <d v="2011-10-26T05:00:00"/>
    <s v="26"/>
    <x v="4"/>
    <x v="8"/>
    <d v="2011-11-11T06:00:00"/>
    <s v="11"/>
    <s v="11"/>
    <s v="2011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x v="2"/>
    <s v="web"/>
    <d v="2013-11-29T06:00:00"/>
    <s v="29"/>
    <x v="0"/>
    <x v="2"/>
    <d v="2013-12-12T06:00:00"/>
    <s v="12"/>
    <s v="12"/>
    <s v="2013"/>
  </r>
  <r>
    <n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x v="3"/>
    <s v="plays"/>
    <d v="2018-01-12T06:00:00"/>
    <s v="12"/>
    <x v="2"/>
    <x v="9"/>
    <d v="2018-01-28T06:00:00"/>
    <s v="28"/>
    <s v="01"/>
    <s v="2018"/>
  </r>
  <r>
    <n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x v="1"/>
    <s v="world music"/>
    <d v="2011-08-12T05:00:00"/>
    <s v="12"/>
    <x v="1"/>
    <x v="8"/>
    <d v="2011-09-03T05:00:00"/>
    <s v="03"/>
    <s v="09"/>
    <s v="2011"/>
  </r>
  <r>
    <n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x v="4"/>
    <s v="documentary"/>
    <d v="2011-06-19T05:00:00"/>
    <s v="19"/>
    <x v="5"/>
    <x v="8"/>
    <d v="2011-08-07T05:00:00"/>
    <s v="07"/>
    <s v="08"/>
    <s v="2011"/>
  </r>
  <r>
    <n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x v="3"/>
    <s v="plays"/>
    <d v="2013-03-07T06:00:00"/>
    <s v="07"/>
    <x v="6"/>
    <x v="2"/>
    <d v="2013-03-12T05:00:00"/>
    <s v="12"/>
    <s v="03"/>
    <s v="2013"/>
  </r>
  <r>
    <n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x v="4"/>
    <s v="drama"/>
    <d v="2014-06-07T05:00:00"/>
    <s v="07"/>
    <x v="5"/>
    <x v="1"/>
    <d v="2014-06-19T05:00:00"/>
    <s v="19"/>
    <s v="06"/>
    <s v="2014"/>
  </r>
  <r>
    <n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x v="5"/>
    <s v="nonfiction"/>
    <d v="2010-10-06T05:00:00"/>
    <s v="06"/>
    <x v="4"/>
    <x v="6"/>
    <d v="2010-10-12T05:00:00"/>
    <s v="12"/>
    <s v="10"/>
    <s v="2010"/>
  </r>
  <r>
    <n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x v="6"/>
    <s v="mobile games"/>
    <d v="2012-09-28T05:00:00"/>
    <s v="28"/>
    <x v="3"/>
    <x v="4"/>
    <d v="2012-10-04T05:00:00"/>
    <s v="04"/>
    <s v="10"/>
    <s v="2012"/>
  </r>
  <r>
    <n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x v="2"/>
    <s v="wearables"/>
    <d v="2015-04-21T05:00:00"/>
    <s v="21"/>
    <x v="9"/>
    <x v="0"/>
    <d v="2015-05-07T05:00:00"/>
    <s v="07"/>
    <s v="05"/>
    <s v="2015"/>
  </r>
  <r>
    <n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x v="4"/>
    <s v="documentary"/>
    <d v="2018-02-25T06:00:00"/>
    <s v="25"/>
    <x v="10"/>
    <x v="9"/>
    <d v="2018-03-02T06:00:00"/>
    <s v="02"/>
    <s v="03"/>
    <s v="2018"/>
  </r>
  <r>
    <n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x v="2"/>
    <s v="web"/>
    <d v="2015-06-12T05:00:00"/>
    <s v="12"/>
    <x v="5"/>
    <x v="0"/>
    <d v="2015-06-18T05:00:00"/>
    <s v="18"/>
    <s v="06"/>
    <s v="2015"/>
  </r>
  <r>
    <n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x v="2"/>
    <s v="web"/>
    <d v="2012-04-06T05:00:00"/>
    <s v="06"/>
    <x v="9"/>
    <x v="4"/>
    <d v="2012-05-17T05:00:00"/>
    <s v="17"/>
    <s v="05"/>
    <s v="2012"/>
  </r>
  <r>
    <n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x v="1"/>
    <s v="indie rock"/>
    <d v="2010-06-28T05:00:00"/>
    <s v="28"/>
    <x v="5"/>
    <x v="6"/>
    <d v="2010-07-18T05:00:00"/>
    <s v="18"/>
    <s v="07"/>
    <s v="2010"/>
  </r>
  <r>
    <n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x v="3"/>
    <s v="plays"/>
    <d v="2019-06-17T05:00:00"/>
    <s v="17"/>
    <x v="5"/>
    <x v="3"/>
    <d v="2019-06-25T05:00:00"/>
    <s v="25"/>
    <s v="06"/>
    <s v="2019"/>
  </r>
  <r>
    <n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x v="2"/>
    <s v="wearables"/>
    <d v="2014-09-07T05:00:00"/>
    <s v="07"/>
    <x v="3"/>
    <x v="1"/>
    <d v="2014-09-12T05:00:00"/>
    <s v="12"/>
    <s v="09"/>
    <s v="2014"/>
  </r>
  <r>
    <n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x v="3"/>
    <s v="plays"/>
    <d v="2011-11-08T06:00:00"/>
    <s v="08"/>
    <x v="0"/>
    <x v="8"/>
    <d v="2011-11-28T06:00:00"/>
    <s v="28"/>
    <s v="11"/>
    <s v="2011"/>
  </r>
  <r>
    <n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x v="3"/>
    <s v="plays"/>
    <d v="2016-06-13T05:00:00"/>
    <s v="13"/>
    <x v="5"/>
    <x v="7"/>
    <d v="2016-06-19T05:00:00"/>
    <s v="19"/>
    <s v="06"/>
    <s v="2016"/>
  </r>
  <r>
    <n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x v="2"/>
    <s v="wearables"/>
    <d v="2017-07-25T05:00:00"/>
    <s v="25"/>
    <x v="8"/>
    <x v="5"/>
    <d v="2017-08-03T05:00:00"/>
    <s v="03"/>
    <s v="08"/>
    <s v="2017"/>
  </r>
  <r>
    <n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x v="1"/>
    <s v="indie rock"/>
    <d v="2013-01-01T06:00:00"/>
    <s v="01"/>
    <x v="2"/>
    <x v="2"/>
    <d v="2013-02-22T06:00:00"/>
    <s v="22"/>
    <s v="02"/>
    <s v="2013"/>
  </r>
  <r>
    <n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x v="1"/>
    <s v="rock"/>
    <d v="2018-12-16T06:00:00"/>
    <s v="16"/>
    <x v="7"/>
    <x v="9"/>
    <d v="2018-12-17T06:00:00"/>
    <s v="17"/>
    <s v="12"/>
    <s v="2018"/>
  </r>
  <r>
    <n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x v="1"/>
    <s v="electric music"/>
    <d v="2014-06-09T05:00:00"/>
    <s v="09"/>
    <x v="5"/>
    <x v="1"/>
    <d v="2014-07-30T05:00:00"/>
    <s v="30"/>
    <s v="07"/>
    <s v="2014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x v="1"/>
    <s v="indie rock"/>
    <d v="2017-02-17T06:00:00"/>
    <s v="17"/>
    <x v="10"/>
    <x v="5"/>
    <d v="2017-02-24T06:00:00"/>
    <s v="24"/>
    <s v="02"/>
    <s v="2017"/>
  </r>
  <r>
    <n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x v="3"/>
    <s v="plays"/>
    <d v="2012-10-19T05:00:00"/>
    <s v="19"/>
    <x v="4"/>
    <x v="4"/>
    <d v="2012-10-25T05:00:00"/>
    <s v="25"/>
    <s v="10"/>
    <s v="2012"/>
  </r>
  <r>
    <n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x v="1"/>
    <s v="indie rock"/>
    <d v="2016-05-12T05:00:00"/>
    <s v="12"/>
    <x v="11"/>
    <x v="7"/>
    <d v="2016-06-04T05:00:00"/>
    <s v="04"/>
    <s v="06"/>
    <s v="2016"/>
  </r>
  <r>
    <n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x v="3"/>
    <s v="plays"/>
    <d v="2010-03-25T05:00:00"/>
    <s v="25"/>
    <x v="6"/>
    <x v="6"/>
    <d v="2010-04-09T05:00:00"/>
    <s v="09"/>
    <s v="04"/>
    <s v="2010"/>
  </r>
  <r>
    <n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x v="1"/>
    <s v="rock"/>
    <d v="2019-10-05T05:00:00"/>
    <s v="05"/>
    <x v="4"/>
    <x v="3"/>
    <d v="2019-10-29T05:00:00"/>
    <s v="29"/>
    <s v="10"/>
    <s v="2019"/>
  </r>
  <r>
    <n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x v="7"/>
    <s v="photography books"/>
    <d v="2013-12-30T06:00:00"/>
    <s v="30"/>
    <x v="7"/>
    <x v="2"/>
    <d v="2014-01-11T06:00:00"/>
    <s v="11"/>
    <s v="01"/>
    <s v="2014"/>
  </r>
  <r>
    <n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x v="1"/>
    <s v="rock"/>
    <d v="2015-12-08T06:00:00"/>
    <s v="08"/>
    <x v="7"/>
    <x v="0"/>
    <d v="2015-12-09T06:00:00"/>
    <s v="09"/>
    <s v="12"/>
    <s v="2015"/>
  </r>
  <r>
    <n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x v="3"/>
    <s v="plays"/>
    <d v="2019-03-27T05:00:00"/>
    <s v="27"/>
    <x v="6"/>
    <x v="3"/>
    <d v="2019-04-14T05:00:00"/>
    <s v="14"/>
    <s v="04"/>
    <s v="2019"/>
  </r>
  <r>
    <n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x v="2"/>
    <s v="wearables"/>
    <d v="2019-04-27T05:00:00"/>
    <s v="27"/>
    <x v="9"/>
    <x v="3"/>
    <d v="2019-05-13T05:00:00"/>
    <s v="13"/>
    <s v="05"/>
    <s v="2019"/>
  </r>
  <r>
    <n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x v="2"/>
    <s v="web"/>
    <d v="2015-09-23T05:00:00"/>
    <s v="23"/>
    <x v="3"/>
    <x v="0"/>
    <d v="2015-09-29T05:00:00"/>
    <s v="29"/>
    <s v="09"/>
    <s v="2015"/>
  </r>
  <r>
    <n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x v="1"/>
    <s v="rock"/>
    <d v="2018-12-08T06:00:00"/>
    <s v="08"/>
    <x v="7"/>
    <x v="9"/>
    <d v="2019-01-07T06:00:00"/>
    <s v="07"/>
    <s v="01"/>
    <s v="2019"/>
  </r>
  <r>
    <n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x v="7"/>
    <s v="photography books"/>
    <d v="2017-10-20T05:00:00"/>
    <s v="20"/>
    <x v="4"/>
    <x v="5"/>
    <d v="2017-12-08T06:00:00"/>
    <s v="08"/>
    <s v="12"/>
    <s v="2017"/>
  </r>
  <r>
    <n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x v="3"/>
    <s v="plays"/>
    <d v="2017-10-08T05:00:00"/>
    <s v="08"/>
    <x v="4"/>
    <x v="5"/>
    <d v="2017-10-09T05:00:00"/>
    <s v="09"/>
    <s v="10"/>
    <s v="2017"/>
  </r>
  <r>
    <n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x v="2"/>
    <s v="web"/>
    <d v="2017-08-01T05:00:00"/>
    <s v="01"/>
    <x v="1"/>
    <x v="5"/>
    <d v="2017-09-02T05:00:00"/>
    <s v="02"/>
    <s v="09"/>
    <s v="2017"/>
  </r>
  <r>
    <n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x v="7"/>
    <s v="photography books"/>
    <d v="2010-12-22T06:00:00"/>
    <s v="22"/>
    <x v="7"/>
    <x v="6"/>
    <d v="2010-12-26T06:00:00"/>
    <s v="26"/>
    <s v="12"/>
    <s v="2010"/>
  </r>
  <r>
    <n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x v="3"/>
    <s v="plays"/>
    <d v="2013-06-10T05:00:00"/>
    <s v="10"/>
    <x v="5"/>
    <x v="2"/>
    <d v="2013-06-20T05:00:00"/>
    <s v="20"/>
    <s v="06"/>
    <s v="2013"/>
  </r>
  <r>
    <n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x v="1"/>
    <s v="indie rock"/>
    <d v="2019-02-22T06:00:00"/>
    <s v="22"/>
    <x v="10"/>
    <x v="3"/>
    <d v="2019-03-17T05:00:00"/>
    <s v="17"/>
    <s v="03"/>
    <s v="2019"/>
  </r>
  <r>
    <n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x v="4"/>
    <s v="shorts"/>
    <d v="2012-06-17T05:00:00"/>
    <s v="17"/>
    <x v="5"/>
    <x v="4"/>
    <d v="2012-07-15T05:00:00"/>
    <s v="15"/>
    <s v="07"/>
    <s v="2012"/>
  </r>
  <r>
    <n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x v="1"/>
    <s v="indie rock"/>
    <d v="2017-08-03T05:00:00"/>
    <s v="03"/>
    <x v="1"/>
    <x v="5"/>
    <d v="2017-08-10T05:00:00"/>
    <s v="10"/>
    <s v="08"/>
    <s v="2017"/>
  </r>
  <r>
    <n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x v="5"/>
    <s v="translations"/>
    <d v="2014-03-20T05:00:00"/>
    <s v="20"/>
    <x v="6"/>
    <x v="1"/>
    <d v="2014-04-11T05:00:00"/>
    <s v="11"/>
    <s v="04"/>
    <s v="2014"/>
  </r>
  <r>
    <n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x v="4"/>
    <s v="documentary"/>
    <d v="2014-07-19T05:00:00"/>
    <s v="19"/>
    <x v="8"/>
    <x v="1"/>
    <d v="2014-08-03T05:00:00"/>
    <s v="03"/>
    <s v="08"/>
    <s v="2014"/>
  </r>
  <r>
    <n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x v="3"/>
    <s v="plays"/>
    <d v="2013-05-18T05:00:00"/>
    <s v="18"/>
    <x v="11"/>
    <x v="2"/>
    <d v="2013-05-24T05:00:00"/>
    <s v="24"/>
    <s v="05"/>
    <s v="2013"/>
  </r>
  <r>
    <n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x v="2"/>
    <s v="wearables"/>
    <d v="2015-10-05T05:00:00"/>
    <s v="05"/>
    <x v="4"/>
    <x v="0"/>
    <d v="2015-10-06T05:00:00"/>
    <s v="06"/>
    <s v="10"/>
    <s v="2015"/>
  </r>
  <r>
    <n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x v="3"/>
    <s v="plays"/>
    <d v="2016-08-31T05:00:00"/>
    <s v="31"/>
    <x v="1"/>
    <x v="7"/>
    <d v="2016-09-19T05:00:00"/>
    <s v="19"/>
    <s v="09"/>
    <s v="2016"/>
  </r>
  <r>
    <n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x v="3"/>
    <s v="plays"/>
    <d v="2016-09-03T05:00:00"/>
    <s v="03"/>
    <x v="3"/>
    <x v="7"/>
    <d v="2016-09-12T05:00:00"/>
    <s v="12"/>
    <s v="09"/>
    <s v="2016"/>
  </r>
  <r>
    <n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x v="3"/>
    <s v="plays"/>
    <d v="2010-11-15T06:00:00"/>
    <s v="15"/>
    <x v="0"/>
    <x v="6"/>
    <d v="2010-12-10T06:00:00"/>
    <s v="10"/>
    <s v="12"/>
    <s v="2010"/>
  </r>
  <r>
    <n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x v="0"/>
    <s v="food trucks"/>
    <d v="2017-09-21T05:00:00"/>
    <s v="21"/>
    <x v="3"/>
    <x v="5"/>
    <d v="2017-09-30T05:00:00"/>
    <s v="30"/>
    <s v="09"/>
    <s v="2017"/>
  </r>
  <r>
    <n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x v="3"/>
    <s v="plays"/>
    <d v="2013-03-17T05:00:00"/>
    <s v="17"/>
    <x v="6"/>
    <x v="2"/>
    <d v="2013-03-18T05:00:00"/>
    <s v="18"/>
    <s v="03"/>
    <s v="2013"/>
  </r>
  <r>
    <n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x v="2"/>
    <s v="wearables"/>
    <d v="2010-03-22T05:00:00"/>
    <s v="22"/>
    <x v="6"/>
    <x v="6"/>
    <d v="2010-03-27T05:00:00"/>
    <s v="27"/>
    <s v="03"/>
    <s v="2010"/>
  </r>
  <r>
    <n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x v="2"/>
    <s v="web"/>
    <d v="2017-10-04T05:00:00"/>
    <s v="04"/>
    <x v="4"/>
    <x v="5"/>
    <d v="2017-10-22T05:00:00"/>
    <s v="22"/>
    <s v="10"/>
    <s v="2017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x v="3"/>
    <s v="plays"/>
    <d v="2019-06-15T05:00:00"/>
    <s v="15"/>
    <x v="5"/>
    <x v="3"/>
    <d v="2019-07-01T05:00:00"/>
    <s v="01"/>
    <s v="07"/>
    <s v="2019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x v="1"/>
    <s v="rock"/>
    <d v="2010-09-09T05:00:00"/>
    <s v="09"/>
    <x v="3"/>
    <x v="6"/>
    <d v="2010-09-22T05:00:00"/>
    <s v="22"/>
    <s v="09"/>
    <s v="2010"/>
  </r>
  <r>
    <n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x v="3"/>
    <s v="plays"/>
    <d v="2019-05-03T05:00:00"/>
    <s v="03"/>
    <x v="11"/>
    <x v="3"/>
    <d v="2019-05-04T05:00:00"/>
    <s v="04"/>
    <s v="05"/>
    <s v="2019"/>
  </r>
  <r>
    <n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x v="4"/>
    <s v="television"/>
    <d v="2018-05-13T05:00:00"/>
    <s v="13"/>
    <x v="11"/>
    <x v="9"/>
    <d v="2018-05-24T05:00:00"/>
    <s v="24"/>
    <s v="05"/>
    <s v="2018"/>
  </r>
  <r>
    <n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x v="3"/>
    <s v="plays"/>
    <d v="2014-05-23T05:00:00"/>
    <s v="23"/>
    <x v="11"/>
    <x v="1"/>
    <d v="2014-06-07T05:00:00"/>
    <s v="07"/>
    <s v="06"/>
    <s v="2014"/>
  </r>
  <r>
    <n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x v="4"/>
    <s v="shorts"/>
    <d v="2013-02-23T06:00:00"/>
    <s v="23"/>
    <x v="10"/>
    <x v="2"/>
    <d v="2013-03-23T05:00:00"/>
    <s v="23"/>
    <s v="03"/>
    <s v="2013"/>
  </r>
  <r>
    <n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x v="3"/>
    <s v="plays"/>
    <d v="2014-12-02T06:00:00"/>
    <s v="02"/>
    <x v="7"/>
    <x v="1"/>
    <d v="2014-12-03T06:00:00"/>
    <s v="03"/>
    <s v="12"/>
    <s v="2014"/>
  </r>
  <r>
    <n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x v="3"/>
    <s v="plays"/>
    <d v="2016-03-04T06:00:00"/>
    <s v="04"/>
    <x v="6"/>
    <x v="7"/>
    <d v="2016-03-04T06:00:00"/>
    <s v="04"/>
    <s v="03"/>
    <s v="2016"/>
  </r>
  <r>
    <n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x v="3"/>
    <s v="plays"/>
    <d v="2013-06-04T05:00:00"/>
    <s v="04"/>
    <x v="5"/>
    <x v="2"/>
    <d v="2013-06-05T05:00:00"/>
    <s v="05"/>
    <s v="06"/>
    <s v="2013"/>
  </r>
  <r>
    <n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x v="3"/>
    <s v="plays"/>
    <d v="2019-03-12T05:00:00"/>
    <s v="12"/>
    <x v="6"/>
    <x v="3"/>
    <d v="2019-03-15T05:00:00"/>
    <s v="15"/>
    <s v="03"/>
    <s v="2019"/>
  </r>
  <r>
    <n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x v="1"/>
    <s v="rock"/>
    <d v="2014-06-27T05:00:00"/>
    <s v="27"/>
    <x v="5"/>
    <x v="1"/>
    <d v="2014-07-01T05:00:00"/>
    <s v="01"/>
    <s v="07"/>
    <s v="2014"/>
  </r>
  <r>
    <n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x v="1"/>
    <s v="indie rock"/>
    <d v="2018-04-08T05:00:00"/>
    <s v="08"/>
    <x v="9"/>
    <x v="9"/>
    <d v="2018-04-12T05:00:00"/>
    <s v="12"/>
    <s v="04"/>
    <s v="2018"/>
  </r>
  <r>
    <n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x v="1"/>
    <s v="metal"/>
    <d v="2015-09-14T05:00:00"/>
    <s v="14"/>
    <x v="3"/>
    <x v="0"/>
    <d v="2015-09-30T05:00:00"/>
    <s v="30"/>
    <s v="09"/>
    <s v="2015"/>
  </r>
  <r>
    <n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x v="1"/>
    <s v="electric music"/>
    <d v="2018-07-29T05:00:00"/>
    <s v="29"/>
    <x v="8"/>
    <x v="9"/>
    <d v="2018-08-05T05:00:00"/>
    <s v="05"/>
    <s v="08"/>
    <s v="2018"/>
  </r>
  <r>
    <n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x v="2"/>
    <s v="wearables"/>
    <d v="2016-09-03T05:00:00"/>
    <s v="03"/>
    <x v="3"/>
    <x v="7"/>
    <d v="2016-09-22T05:00:00"/>
    <s v="22"/>
    <s v="09"/>
    <s v="2016"/>
  </r>
  <r>
    <n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x v="4"/>
    <s v="drama"/>
    <d v="2017-06-23T05:00:00"/>
    <s v="23"/>
    <x v="5"/>
    <x v="5"/>
    <d v="2017-07-07T05:00:00"/>
    <s v="07"/>
    <s v="07"/>
    <s v="2017"/>
  </r>
  <r>
    <n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x v="1"/>
    <s v="electric music"/>
    <d v="2010-08-06T05:00:00"/>
    <s v="06"/>
    <x v="1"/>
    <x v="6"/>
    <d v="2010-09-04T05:00:00"/>
    <s v="04"/>
    <s v="09"/>
    <s v="2010"/>
  </r>
  <r>
    <n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x v="1"/>
    <s v="rock"/>
    <d v="2015-07-07T05:00:00"/>
    <s v="07"/>
    <x v="8"/>
    <x v="0"/>
    <d v="2015-07-11T05:00:00"/>
    <s v="11"/>
    <s v="07"/>
    <s v="2015"/>
  </r>
  <r>
    <n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x v="3"/>
    <s v="plays"/>
    <d v="2010-03-25T05:00:00"/>
    <s v="25"/>
    <x v="6"/>
    <x v="6"/>
    <d v="2010-04-05T05:00:00"/>
    <s v="05"/>
    <s v="04"/>
    <s v="2010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x v="2"/>
    <s v="web"/>
    <d v="2014-07-25T05:00:00"/>
    <s v="25"/>
    <x v="8"/>
    <x v="1"/>
    <d v="2014-08-12T05:00:00"/>
    <s v="12"/>
    <s v="08"/>
    <s v="2014"/>
  </r>
  <r>
    <n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x v="0"/>
    <s v="food trucks"/>
    <d v="2011-10-02T05:00:00"/>
    <s v="02"/>
    <x v="4"/>
    <x v="8"/>
    <d v="2011-10-06T05:00:00"/>
    <s v="06"/>
    <s v="10"/>
    <s v="2011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x v="3"/>
    <s v="plays"/>
    <d v="2017-01-17T06:00:00"/>
    <s v="17"/>
    <x v="2"/>
    <x v="5"/>
    <d v="2017-01-19T06:00:00"/>
    <s v="19"/>
    <s v="01"/>
    <s v="2017"/>
  </r>
  <r>
    <n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x v="1"/>
    <s v="jazz"/>
    <d v="2011-04-03T05:00:00"/>
    <s v="03"/>
    <x v="9"/>
    <x v="8"/>
    <d v="2011-04-13T05:00:00"/>
    <s v="13"/>
    <s v="04"/>
    <s v="2011"/>
  </r>
  <r>
    <n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x v="3"/>
    <s v="plays"/>
    <d v="2018-10-17T05:00:00"/>
    <s v="17"/>
    <x v="4"/>
    <x v="9"/>
    <d v="2018-10-29T05:00:00"/>
    <s v="29"/>
    <s v="10"/>
    <s v="2018"/>
  </r>
  <r>
    <n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x v="5"/>
    <s v="fiction"/>
    <d v="2010-02-27T06:00:00"/>
    <s v="27"/>
    <x v="10"/>
    <x v="6"/>
    <d v="2010-03-08T06:00:00"/>
    <s v="08"/>
    <s v="03"/>
    <s v="2010"/>
  </r>
  <r>
    <n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x v="1"/>
    <s v="rock"/>
    <d v="2018-08-28T05:00:00"/>
    <s v="28"/>
    <x v="1"/>
    <x v="9"/>
    <d v="2018-09-17T05:00:00"/>
    <s v="17"/>
    <s v="09"/>
    <s v="2018"/>
  </r>
  <r>
    <n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x v="4"/>
    <s v="documentary"/>
    <d v="2017-11-09T06:00:00"/>
    <s v="09"/>
    <x v="0"/>
    <x v="5"/>
    <d v="2017-12-03T06:00:00"/>
    <s v="03"/>
    <s v="12"/>
    <s v="2017"/>
  </r>
  <r>
    <n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x v="4"/>
    <s v="documentary"/>
    <d v="2016-05-06T05:00:00"/>
    <s v="06"/>
    <x v="11"/>
    <x v="7"/>
    <d v="2016-05-13T05:00:00"/>
    <s v="13"/>
    <s v="05"/>
    <s v="2016"/>
  </r>
  <r>
    <n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x v="4"/>
    <s v="science fiction"/>
    <d v="2017-03-03T06:00:00"/>
    <s v="03"/>
    <x v="6"/>
    <x v="5"/>
    <d v="2017-03-30T05:00:00"/>
    <s v="30"/>
    <s v="03"/>
    <s v="2017"/>
  </r>
  <r>
    <n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x v="3"/>
    <s v="plays"/>
    <d v="2013-08-27T05:00:00"/>
    <s v="27"/>
    <x v="1"/>
    <x v="2"/>
    <d v="2013-09-20T05:00:00"/>
    <s v="20"/>
    <s v="09"/>
    <s v="2013"/>
  </r>
  <r>
    <n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x v="3"/>
    <s v="plays"/>
    <d v="2019-12-15T06:00:00"/>
    <s v="15"/>
    <x v="7"/>
    <x v="3"/>
    <d v="2020-01-30T06:00:00"/>
    <s v="30"/>
    <s v="01"/>
    <s v="2020"/>
  </r>
  <r>
    <n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x v="1"/>
    <s v="indie rock"/>
    <d v="2010-11-06T05:00:00"/>
    <s v="06"/>
    <x v="0"/>
    <x v="6"/>
    <d v="2010-11-14T06:00:00"/>
    <s v="14"/>
    <s v="11"/>
    <s v="2010"/>
  </r>
  <r>
    <n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x v="1"/>
    <s v="rock"/>
    <d v="2010-08-19T05:00:00"/>
    <s v="19"/>
    <x v="1"/>
    <x v="6"/>
    <d v="2010-08-25T05:00:00"/>
    <s v="25"/>
    <s v="08"/>
    <s v="2010"/>
  </r>
  <r>
    <n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x v="3"/>
    <s v="plays"/>
    <d v="2019-02-13T06:00:00"/>
    <s v="13"/>
    <x v="10"/>
    <x v="3"/>
    <d v="2019-02-15T06:00:00"/>
    <s v="15"/>
    <s v="02"/>
    <s v="2019"/>
  </r>
  <r>
    <n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x v="3"/>
    <s v="plays"/>
    <d v="2011-11-22T06:00:00"/>
    <s v="22"/>
    <x v="0"/>
    <x v="8"/>
    <d v="2011-11-24T06:00:00"/>
    <s v="24"/>
    <s v="11"/>
    <s v="2011"/>
  </r>
  <r>
    <n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x v="4"/>
    <s v="science fiction"/>
    <d v="2019-04-28T05:00:00"/>
    <s v="28"/>
    <x v="9"/>
    <x v="3"/>
    <d v="2019-05-07T05:00:00"/>
    <s v="07"/>
    <s v="05"/>
    <s v="2019"/>
  </r>
  <r>
    <n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x v="4"/>
    <s v="shorts"/>
    <d v="2011-11-11T06:00:00"/>
    <s v="11"/>
    <x v="0"/>
    <x v="8"/>
    <d v="2011-12-15T06:00:00"/>
    <s v="15"/>
    <s v="12"/>
    <s v="2011"/>
  </r>
  <r>
    <n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x v="4"/>
    <s v="animation"/>
    <d v="2012-08-16T05:00:00"/>
    <s v="16"/>
    <x v="1"/>
    <x v="4"/>
    <d v="2012-08-28T05:00:00"/>
    <s v="28"/>
    <s v="08"/>
    <s v="2012"/>
  </r>
  <r>
    <n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x v="3"/>
    <s v="plays"/>
    <d v="2011-07-01T05:00:00"/>
    <s v="01"/>
    <x v="8"/>
    <x v="8"/>
    <d v="2011-07-19T05:00:00"/>
    <s v="19"/>
    <s v="07"/>
    <s v="2011"/>
  </r>
  <r>
    <n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x v="0"/>
    <s v="food trucks"/>
    <d v="2012-06-21T05:00:00"/>
    <s v="21"/>
    <x v="5"/>
    <x v="4"/>
    <d v="2012-06-23T05:00:00"/>
    <s v="23"/>
    <s v="06"/>
    <s v="2012"/>
  </r>
  <r>
    <n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x v="7"/>
    <s v="photography books"/>
    <d v="2014-10-02T05:00:00"/>
    <s v="02"/>
    <x v="4"/>
    <x v="1"/>
    <d v="2014-10-03T05:00:00"/>
    <s v="03"/>
    <s v="10"/>
    <s v="2014"/>
  </r>
  <r>
    <n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x v="3"/>
    <s v="plays"/>
    <d v="2016-03-16T05:00:00"/>
    <s v="16"/>
    <x v="6"/>
    <x v="7"/>
    <d v="2016-03-30T05:00:00"/>
    <s v="30"/>
    <s v="03"/>
    <s v="2016"/>
  </r>
  <r>
    <n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x v="4"/>
    <s v="science fiction"/>
    <d v="2014-09-24T05:00:00"/>
    <s v="24"/>
    <x v="3"/>
    <x v="1"/>
    <d v="2014-11-08T06:00:00"/>
    <s v="08"/>
    <s v="11"/>
    <s v="2014"/>
  </r>
  <r>
    <n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x v="1"/>
    <s v="rock"/>
    <d v="2014-05-03T05:00:00"/>
    <s v="03"/>
    <x v="11"/>
    <x v="1"/>
    <d v="2014-05-03T05:00:00"/>
    <s v="03"/>
    <s v="05"/>
    <s v="2014"/>
  </r>
  <r>
    <n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x v="7"/>
    <s v="photography books"/>
    <d v="2010-04-08T05:00:00"/>
    <s v="08"/>
    <x v="9"/>
    <x v="6"/>
    <d v="2010-05-15T05:00:00"/>
    <s v="15"/>
    <s v="05"/>
    <s v="2010"/>
  </r>
  <r>
    <n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x v="6"/>
    <s v="mobile games"/>
    <d v="2015-05-15T05:00:00"/>
    <s v="15"/>
    <x v="11"/>
    <x v="0"/>
    <d v="2015-05-21T05:00:00"/>
    <s v="21"/>
    <s v="05"/>
    <s v="2015"/>
  </r>
  <r>
    <n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x v="4"/>
    <s v="animation"/>
    <d v="2016-08-31T05:00:00"/>
    <s v="31"/>
    <x v="1"/>
    <x v="7"/>
    <d v="2016-09-25T05:00:00"/>
    <s v="25"/>
    <s v="09"/>
    <s v="2016"/>
  </r>
  <r>
    <n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x v="6"/>
    <s v="mobile games"/>
    <d v="2017-06-01T05:00:00"/>
    <s v="01"/>
    <x v="5"/>
    <x v="5"/>
    <d v="2017-07-19T05:00:00"/>
    <s v="19"/>
    <s v="07"/>
    <s v="2017"/>
  </r>
  <r>
    <n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x v="6"/>
    <s v="video games"/>
    <d v="2019-12-06T06:00:00"/>
    <s v="06"/>
    <x v="7"/>
    <x v="3"/>
    <d v="2019-12-06T06:00:00"/>
    <s v="06"/>
    <s v="12"/>
    <s v="2019"/>
  </r>
  <r>
    <n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x v="3"/>
    <s v="plays"/>
    <d v="2013-05-21T05:00:00"/>
    <s v="21"/>
    <x v="11"/>
    <x v="2"/>
    <d v="2013-07-18T05:00:00"/>
    <s v="18"/>
    <s v="07"/>
    <s v="2013"/>
  </r>
  <r>
    <n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x v="3"/>
    <s v="plays"/>
    <d v="2016-07-25T05:00:00"/>
    <s v="25"/>
    <x v="8"/>
    <x v="7"/>
    <d v="2016-07-26T05:00:00"/>
    <s v="26"/>
    <s v="07"/>
    <s v="2016"/>
  </r>
  <r>
    <n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x v="4"/>
    <s v="animation"/>
    <d v="2011-06-12T05:00:00"/>
    <s v="12"/>
    <x v="5"/>
    <x v="8"/>
    <d v="2011-06-28T05:00:00"/>
    <s v="28"/>
    <s v="06"/>
    <s v="2011"/>
  </r>
  <r>
    <n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x v="6"/>
    <s v="video games"/>
    <d v="2017-08-22T05:00:00"/>
    <s v="22"/>
    <x v="1"/>
    <x v="5"/>
    <d v="2017-08-29T05:00:00"/>
    <s v="29"/>
    <s v="08"/>
    <s v="2017"/>
  </r>
  <r>
    <n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x v="4"/>
    <s v="animation"/>
    <d v="2017-02-13T06:00:00"/>
    <s v="13"/>
    <x v="10"/>
    <x v="5"/>
    <d v="2017-02-18T06:00:00"/>
    <s v="18"/>
    <s v="02"/>
    <s v="2017"/>
  </r>
  <r>
    <n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x v="1"/>
    <s v="rock"/>
    <d v="2019-06-25T05:00:00"/>
    <s v="25"/>
    <x v="5"/>
    <x v="3"/>
    <d v="2019-07-02T05:00:00"/>
    <s v="02"/>
    <s v="07"/>
    <s v="2019"/>
  </r>
  <r>
    <n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x v="4"/>
    <s v="animation"/>
    <d v="2014-04-25T05:00:00"/>
    <s v="25"/>
    <x v="9"/>
    <x v="1"/>
    <d v="2014-04-27T05:00:00"/>
    <s v="27"/>
    <s v="04"/>
    <s v="2014"/>
  </r>
  <r>
    <n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x v="3"/>
    <s v="plays"/>
    <d v="2017-12-14T06:00:00"/>
    <s v="14"/>
    <x v="7"/>
    <x v="5"/>
    <d v="2018-01-08T06:00:00"/>
    <s v="08"/>
    <s v="01"/>
    <s v="2018"/>
  </r>
  <r>
    <n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x v="2"/>
    <s v="wearables"/>
    <d v="2015-08-29T05:00:00"/>
    <s v="29"/>
    <x v="1"/>
    <x v="0"/>
    <d v="2015-09-02T05:00:00"/>
    <s v="02"/>
    <s v="09"/>
    <s v="2015"/>
  </r>
  <r>
    <n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x v="3"/>
    <s v="plays"/>
    <d v="2010-08-06T05:00:00"/>
    <s v="06"/>
    <x v="1"/>
    <x v="6"/>
    <d v="2010-08-07T05:00:00"/>
    <s v="07"/>
    <s v="08"/>
    <s v="2010"/>
  </r>
  <r>
    <n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x v="5"/>
    <s v="nonfiction"/>
    <d v="2014-04-13T05:00:00"/>
    <s v="13"/>
    <x v="9"/>
    <x v="1"/>
    <d v="2014-04-23T05:00:00"/>
    <s v="23"/>
    <s v="04"/>
    <s v="2014"/>
  </r>
  <r>
    <n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x v="1"/>
    <s v="rock"/>
    <d v="2017-05-10T05:00:00"/>
    <s v="10"/>
    <x v="11"/>
    <x v="5"/>
    <d v="2017-05-20T05:00:00"/>
    <s v="20"/>
    <s v="05"/>
    <s v="2017"/>
  </r>
  <r>
    <n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x v="3"/>
    <s v="plays"/>
    <d v="2018-03-04T06:00:00"/>
    <s v="04"/>
    <x v="6"/>
    <x v="9"/>
    <d v="2018-03-07T06:00:00"/>
    <s v="07"/>
    <s v="03"/>
    <s v="2018"/>
  </r>
  <r>
    <n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x v="3"/>
    <s v="plays"/>
    <d v="2014-07-14T05:00:00"/>
    <s v="14"/>
    <x v="8"/>
    <x v="1"/>
    <d v="2014-09-04T05:00:00"/>
    <s v="04"/>
    <s v="09"/>
    <s v="2014"/>
  </r>
  <r>
    <n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x v="3"/>
    <s v="plays"/>
    <d v="2014-04-07T05:00:00"/>
    <s v="07"/>
    <x v="9"/>
    <x v="1"/>
    <d v="2014-04-08T05:00:00"/>
    <s v="08"/>
    <s v="04"/>
    <s v="2014"/>
  </r>
  <r>
    <n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x v="2"/>
    <s v="web"/>
    <d v="2013-08-05T05:00:00"/>
    <s v="05"/>
    <x v="1"/>
    <x v="2"/>
    <d v="2013-08-09T05:00:00"/>
    <s v="09"/>
    <s v="08"/>
    <s v="2013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x v="5"/>
    <s v="fiction"/>
    <d v="2016-12-22T06:00:00"/>
    <s v="22"/>
    <x v="7"/>
    <x v="7"/>
    <d v="2017-01-06T06:00:00"/>
    <s v="06"/>
    <s v="01"/>
    <s v="2017"/>
  </r>
  <r>
    <n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x v="6"/>
    <s v="mobile games"/>
    <d v="2014-12-31T06:00:00"/>
    <s v="31"/>
    <x v="7"/>
    <x v="1"/>
    <d v="2015-01-05T06:00:00"/>
    <s v="05"/>
    <s v="01"/>
    <s v="2015"/>
  </r>
  <r>
    <n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x v="5"/>
    <s v="translations"/>
    <d v="2015-01-02T06:00:00"/>
    <s v="02"/>
    <x v="2"/>
    <x v="0"/>
    <d v="2015-01-09T06:00:00"/>
    <s v="09"/>
    <s v="01"/>
    <s v="2015"/>
  </r>
  <r>
    <n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x v="1"/>
    <s v="rock"/>
    <d v="2010-01-25T06:00:00"/>
    <s v="25"/>
    <x v="2"/>
    <x v="6"/>
    <d v="2010-03-01T06:00:00"/>
    <s v="01"/>
    <s v="03"/>
    <s v="2010"/>
  </r>
  <r>
    <n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x v="3"/>
    <s v="plays"/>
    <d v="2012-12-09T06:00:00"/>
    <s v="09"/>
    <x v="7"/>
    <x v="4"/>
    <d v="2012-12-11T06:00:00"/>
    <s v="11"/>
    <s v="12"/>
    <s v="2012"/>
  </r>
  <r>
    <n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x v="3"/>
    <s v="plays"/>
    <d v="2013-10-25T05:00:00"/>
    <s v="25"/>
    <x v="4"/>
    <x v="2"/>
    <d v="2013-10-30T05:00:00"/>
    <s v="30"/>
    <s v="10"/>
    <s v="2013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x v="4"/>
    <s v="drama"/>
    <d v="2011-04-08T05:00:00"/>
    <s v="08"/>
    <x v="9"/>
    <x v="8"/>
    <d v="2011-04-20T05:00:00"/>
    <s v="20"/>
    <s v="04"/>
    <s v="2011"/>
  </r>
  <r>
    <n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x v="5"/>
    <s v="nonfiction"/>
    <d v="2017-02-21T06:00:00"/>
    <s v="21"/>
    <x v="10"/>
    <x v="5"/>
    <d v="2017-02-23T06:00:00"/>
    <s v="23"/>
    <s v="02"/>
    <s v="2017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x v="1"/>
    <s v="rock"/>
    <d v="2011-02-16T06:00:00"/>
    <s v="16"/>
    <x v="10"/>
    <x v="8"/>
    <d v="2011-02-21T06:00:00"/>
    <s v="21"/>
    <s v="02"/>
    <s v="2011"/>
  </r>
  <r>
    <n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x v="1"/>
    <s v="rock"/>
    <d v="2016-01-24T06:00:00"/>
    <s v="24"/>
    <x v="2"/>
    <x v="7"/>
    <d v="2016-03-01T06:00:00"/>
    <s v="01"/>
    <s v="03"/>
    <s v="2016"/>
  </r>
  <r>
    <n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x v="3"/>
    <s v="plays"/>
    <d v="2013-03-05T06:00:00"/>
    <s v="05"/>
    <x v="6"/>
    <x v="2"/>
    <d v="2013-03-19T05:00:00"/>
    <s v="19"/>
    <s v="03"/>
    <s v="2013"/>
  </r>
  <r>
    <n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x v="3"/>
    <s v="plays"/>
    <d v="2016-12-08T06:00:00"/>
    <s v="08"/>
    <x v="7"/>
    <x v="7"/>
    <d v="2016-12-28T06:00:00"/>
    <s v="28"/>
    <s v="12"/>
    <s v="2016"/>
  </r>
  <r>
    <n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x v="7"/>
    <s v="photography books"/>
    <d v="2012-12-08T06:00:00"/>
    <s v="08"/>
    <x v="7"/>
    <x v="4"/>
    <d v="2012-12-27T06:00:00"/>
    <s v="27"/>
    <s v="12"/>
    <s v="2012"/>
  </r>
  <r>
    <n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x v="1"/>
    <s v="rock"/>
    <d v="2012-09-28T05:00:00"/>
    <s v="28"/>
    <x v="3"/>
    <x v="4"/>
    <d v="2012-10-10T05:00:00"/>
    <s v="10"/>
    <s v="10"/>
    <s v="2012"/>
  </r>
  <r>
    <n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x v="1"/>
    <s v="rock"/>
    <d v="2010-08-25T05:00:00"/>
    <s v="25"/>
    <x v="1"/>
    <x v="6"/>
    <d v="2010-08-29T05:00:00"/>
    <s v="29"/>
    <s v="08"/>
    <s v="2010"/>
  </r>
  <r>
    <n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x v="1"/>
    <s v="indie rock"/>
    <d v="2011-04-05T05:00:00"/>
    <s v="05"/>
    <x v="9"/>
    <x v="8"/>
    <d v="2011-05-01T05:00:00"/>
    <s v="01"/>
    <s v="05"/>
    <s v="2011"/>
  </r>
  <r>
    <n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x v="7"/>
    <s v="photography books"/>
    <d v="2010-01-09T06:00:00"/>
    <s v="09"/>
    <x v="2"/>
    <x v="6"/>
    <d v="2010-01-09T06:00:00"/>
    <s v="09"/>
    <s v="01"/>
    <s v="2010"/>
  </r>
  <r>
    <n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x v="3"/>
    <s v="plays"/>
    <d v="2013-02-12T06:00:00"/>
    <s v="12"/>
    <x v="10"/>
    <x v="2"/>
    <d v="2013-02-28T06:00:00"/>
    <s v="28"/>
    <s v="02"/>
    <s v="2013"/>
  </r>
  <r>
    <n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x v="3"/>
    <s v="plays"/>
    <d v="2016-01-03T06:00:00"/>
    <s v="03"/>
    <x v="2"/>
    <x v="7"/>
    <d v="2016-02-16T06:00:00"/>
    <s v="16"/>
    <s v="02"/>
    <s v="2016"/>
  </r>
  <r>
    <n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x v="1"/>
    <s v="jazz"/>
    <d v="2014-11-07T06:00:00"/>
    <s v="07"/>
    <x v="0"/>
    <x v="1"/>
    <d v="2014-12-10T06:00:00"/>
    <s v="10"/>
    <s v="12"/>
    <s v="2014"/>
  </r>
  <r>
    <n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x v="3"/>
    <s v="plays"/>
    <d v="2012-10-24T05:00:00"/>
    <s v="24"/>
    <x v="4"/>
    <x v="4"/>
    <d v="2012-11-09T06:00:00"/>
    <s v="09"/>
    <s v="11"/>
    <s v="2012"/>
  </r>
  <r>
    <n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x v="4"/>
    <s v="documentary"/>
    <d v="2012-10-04T05:00:00"/>
    <s v="04"/>
    <x v="4"/>
    <x v="4"/>
    <d v="2012-11-19T06:00:00"/>
    <s v="19"/>
    <s v="11"/>
    <s v="2012"/>
  </r>
  <r>
    <n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x v="4"/>
    <s v="television"/>
    <d v="2019-01-31T06:00:00"/>
    <s v="31"/>
    <x v="2"/>
    <x v="3"/>
    <d v="2019-02-21T06:00:00"/>
    <s v="21"/>
    <s v="02"/>
    <s v="2019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x v="6"/>
    <s v="video games"/>
    <d v="2010-12-02T06:00:00"/>
    <s v="02"/>
    <x v="7"/>
    <x v="6"/>
    <d v="2010-12-04T06:00:00"/>
    <s v="04"/>
    <s v="12"/>
    <s v="2010"/>
  </r>
  <r>
    <n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x v="7"/>
    <s v="photography books"/>
    <d v="2015-12-07T06:00:00"/>
    <s v="07"/>
    <x v="7"/>
    <x v="0"/>
    <d v="2016-01-07T06:00:00"/>
    <s v="07"/>
    <s v="01"/>
    <s v="2016"/>
  </r>
  <r>
    <n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x v="3"/>
    <s v="plays"/>
    <d v="2019-07-10T05:00:00"/>
    <s v="10"/>
    <x v="8"/>
    <x v="3"/>
    <d v="2019-08-04T05:00:00"/>
    <s v="04"/>
    <s v="08"/>
    <s v="2019"/>
  </r>
  <r>
    <n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x v="3"/>
    <s v="plays"/>
    <d v="2017-09-17T05:00:00"/>
    <s v="17"/>
    <x v="3"/>
    <x v="5"/>
    <d v="2017-09-20T05:00:00"/>
    <s v="20"/>
    <s v="09"/>
    <s v="2017"/>
  </r>
  <r>
    <n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x v="3"/>
    <s v="plays"/>
    <d v="2017-11-06T06:00:00"/>
    <s v="06"/>
    <x v="0"/>
    <x v="5"/>
    <d v="2017-11-11T06:00:00"/>
    <s v="11"/>
    <s v="11"/>
    <s v="2017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x v="5"/>
    <s v="translations"/>
    <d v="2019-04-06T05:00:00"/>
    <s v="06"/>
    <x v="9"/>
    <x v="3"/>
    <d v="2019-04-14T05:00:00"/>
    <s v="14"/>
    <s v="04"/>
    <s v="2019"/>
  </r>
  <r>
    <n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x v="6"/>
    <s v="video games"/>
    <d v="2012-04-19T05:00:00"/>
    <s v="19"/>
    <x v="9"/>
    <x v="4"/>
    <d v="2012-04-24T05:00:00"/>
    <s v="24"/>
    <s v="04"/>
    <s v="2012"/>
  </r>
  <r>
    <n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x v="3"/>
    <s v="plays"/>
    <d v="2010-07-19T05:00:00"/>
    <s v="19"/>
    <x v="8"/>
    <x v="6"/>
    <d v="2010-07-21T05:00:00"/>
    <s v="21"/>
    <s v="07"/>
    <s v="2010"/>
  </r>
  <r>
    <n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x v="2"/>
    <s v="web"/>
    <d v="2012-11-26T06:00:00"/>
    <s v="26"/>
    <x v="0"/>
    <x v="4"/>
    <d v="2012-12-21T06:00:00"/>
    <s v="21"/>
    <s v="12"/>
    <s v="2012"/>
  </r>
  <r>
    <n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x v="3"/>
    <s v="plays"/>
    <d v="2018-09-03T05:00:00"/>
    <s v="03"/>
    <x v="3"/>
    <x v="9"/>
    <d v="2018-09-06T05:00:00"/>
    <s v="06"/>
    <s v="09"/>
    <s v="2018"/>
  </r>
  <r>
    <n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x v="4"/>
    <s v="animation"/>
    <d v="2017-11-21T06:00:00"/>
    <s v="21"/>
    <x v="0"/>
    <x v="5"/>
    <d v="2017-11-27T06:00:00"/>
    <s v="27"/>
    <s v="11"/>
    <s v="2017"/>
  </r>
  <r>
    <n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x v="3"/>
    <s v="plays"/>
    <d v="2012-03-11T06:00:00"/>
    <s v="11"/>
    <x v="6"/>
    <x v="4"/>
    <d v="2012-04-01T05:00:00"/>
    <s v="01"/>
    <s v="04"/>
    <s v="2012"/>
  </r>
  <r>
    <n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x v="4"/>
    <s v="television"/>
    <d v="2016-11-27T06:00:00"/>
    <s v="27"/>
    <x v="0"/>
    <x v="7"/>
    <d v="2016-12-03T06:00:00"/>
    <s v="03"/>
    <s v="12"/>
    <s v="2016"/>
  </r>
  <r>
    <n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x v="1"/>
    <s v="rock"/>
    <d v="2016-05-30T05:00:00"/>
    <s v="30"/>
    <x v="11"/>
    <x v="7"/>
    <d v="2016-06-04T05:00:00"/>
    <s v="04"/>
    <s v="06"/>
    <s v="2016"/>
  </r>
  <r>
    <n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x v="2"/>
    <s v="web"/>
    <d v="2012-05-01T05:00:00"/>
    <s v="01"/>
    <x v="11"/>
    <x v="4"/>
    <d v="2012-05-06T05:00:00"/>
    <s v="06"/>
    <s v="05"/>
    <s v="2012"/>
  </r>
  <r>
    <n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x v="3"/>
    <s v="plays"/>
    <d v="2016-09-10T05:00:00"/>
    <s v="10"/>
    <x v="3"/>
    <x v="7"/>
    <d v="2016-10-18T05:00:00"/>
    <s v="18"/>
    <s v="10"/>
    <s v="2016"/>
  </r>
  <r>
    <n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x v="3"/>
    <s v="plays"/>
    <d v="2016-11-23T06:00:00"/>
    <s v="23"/>
    <x v="0"/>
    <x v="7"/>
    <d v="2016-11-30T06:00:00"/>
    <s v="30"/>
    <s v="11"/>
    <s v="2016"/>
  </r>
  <r>
    <n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x v="1"/>
    <s v="electric music"/>
    <d v="2015-04-28T05:00:00"/>
    <s v="28"/>
    <x v="9"/>
    <x v="0"/>
    <d v="2015-04-28T05:00:00"/>
    <s v="28"/>
    <s v="04"/>
    <s v="2015"/>
  </r>
  <r>
    <n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x v="1"/>
    <s v="metal"/>
    <d v="2012-03-14T05:00:00"/>
    <s v="14"/>
    <x v="6"/>
    <x v="4"/>
    <d v="2012-03-15T05:00:00"/>
    <s v="15"/>
    <s v="03"/>
    <s v="2012"/>
  </r>
  <r>
    <n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x v="3"/>
    <s v="plays"/>
    <d v="2015-08-03T05:00:00"/>
    <s v="03"/>
    <x v="1"/>
    <x v="0"/>
    <d v="2015-08-06T05:00:00"/>
    <s v="06"/>
    <s v="08"/>
    <s v="2015"/>
  </r>
  <r>
    <n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x v="4"/>
    <s v="documentary"/>
    <d v="2013-05-10T05:00:00"/>
    <s v="10"/>
    <x v="11"/>
    <x v="2"/>
    <d v="2013-06-11T05:00:00"/>
    <s v="11"/>
    <s v="06"/>
    <s v="2013"/>
  </r>
  <r>
    <n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x v="2"/>
    <s v="web"/>
    <d v="2011-10-15T05:00:00"/>
    <s v="15"/>
    <x v="4"/>
    <x v="8"/>
    <d v="2011-10-19T05:00:00"/>
    <s v="19"/>
    <s v="10"/>
    <s v="2011"/>
  </r>
  <r>
    <n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x v="0"/>
    <s v="food trucks"/>
    <d v="2012-03-16T05:00:00"/>
    <s v="16"/>
    <x v="6"/>
    <x v="4"/>
    <d v="2012-04-03T05:00:00"/>
    <s v="03"/>
    <s v="04"/>
    <s v="2012"/>
  </r>
  <r>
    <n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x v="3"/>
    <s v="plays"/>
    <d v="2010-10-05T05:00:00"/>
    <s v="05"/>
    <x v="4"/>
    <x v="6"/>
    <d v="2010-10-14T05:00:00"/>
    <s v="14"/>
    <s v="10"/>
    <s v="2010"/>
  </r>
  <r>
    <n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x v="3"/>
    <s v="plays"/>
    <d v="2018-10-26T05:00:00"/>
    <s v="26"/>
    <x v="4"/>
    <x v="9"/>
    <d v="2018-11-07T06:00:00"/>
    <s v="07"/>
    <s v="11"/>
    <s v="2018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x v="3"/>
    <s v="plays"/>
    <d v="2013-10-15T05:00:00"/>
    <s v="15"/>
    <x v="4"/>
    <x v="2"/>
    <d v="2013-11-09T06:00:00"/>
    <s v="09"/>
    <s v="11"/>
    <s v="2013"/>
  </r>
  <r>
    <n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x v="3"/>
    <s v="plays"/>
    <d v="2019-01-28T06:00:00"/>
    <s v="28"/>
    <x v="2"/>
    <x v="3"/>
    <d v="2019-02-19T06:00:00"/>
    <s v="19"/>
    <s v="02"/>
    <s v="2019"/>
  </r>
  <r>
    <n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x v="3"/>
    <s v="plays"/>
    <d v="2014-01-14T06:00:00"/>
    <s v="14"/>
    <x v="2"/>
    <x v="1"/>
    <d v="2014-01-23T06:00:00"/>
    <s v="23"/>
    <s v="01"/>
    <s v="2014"/>
  </r>
  <r>
    <n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x v="1"/>
    <s v="rock"/>
    <d v="2016-02-26T06:00:00"/>
    <s v="26"/>
    <x v="10"/>
    <x v="7"/>
    <d v="2016-03-15T05:00:00"/>
    <s v="15"/>
    <s v="03"/>
    <s v="2016"/>
  </r>
  <r>
    <n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x v="0"/>
    <s v="food trucks"/>
    <d v="2016-03-03T06:00:00"/>
    <s v="03"/>
    <x v="6"/>
    <x v="7"/>
    <d v="2016-04-28T05:00:00"/>
    <s v="28"/>
    <s v="04"/>
    <s v="2016"/>
  </r>
  <r>
    <n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x v="5"/>
    <s v="nonfiction"/>
    <d v="2017-08-30T05:00:00"/>
    <s v="30"/>
    <x v="1"/>
    <x v="5"/>
    <d v="2017-08-31T05:00:00"/>
    <s v="31"/>
    <s v="08"/>
    <s v="2017"/>
  </r>
  <r>
    <n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x v="4"/>
    <s v="documentary"/>
    <d v="2015-02-26T06:00:00"/>
    <s v="26"/>
    <x v="10"/>
    <x v="0"/>
    <d v="2015-03-15T05:00:00"/>
    <s v="15"/>
    <s v="03"/>
    <s v="2015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x v="3"/>
    <s v="plays"/>
    <d v="2018-09-02T05:00:00"/>
    <s v="02"/>
    <x v="3"/>
    <x v="9"/>
    <d v="2018-09-16T05:00:00"/>
    <s v="16"/>
    <s v="09"/>
    <s v="2018"/>
  </r>
  <r>
    <n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x v="1"/>
    <s v="indie rock"/>
    <d v="2016-01-07T06:00:00"/>
    <s v="07"/>
    <x v="2"/>
    <x v="7"/>
    <d v="2016-01-12T06:00:00"/>
    <s v="12"/>
    <s v="01"/>
    <s v="2016"/>
  </r>
  <r>
    <n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x v="4"/>
    <s v="documentary"/>
    <d v="2016-08-07T05:00:00"/>
    <s v="07"/>
    <x v="1"/>
    <x v="7"/>
    <d v="2016-09-17T05:00:00"/>
    <s v="17"/>
    <s v="09"/>
    <s v="2016"/>
  </r>
  <r>
    <n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x v="3"/>
    <s v="plays"/>
    <d v="2016-03-19T05:00:00"/>
    <s v="19"/>
    <x v="6"/>
    <x v="7"/>
    <d v="2016-04-29T05:00:00"/>
    <s v="29"/>
    <s v="04"/>
    <s v="2016"/>
  </r>
  <r>
    <n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x v="3"/>
    <s v="plays"/>
    <d v="2017-07-14T05:00:00"/>
    <s v="14"/>
    <x v="8"/>
    <x v="5"/>
    <d v="2017-07-17T05:00:00"/>
    <s v="17"/>
    <s v="07"/>
    <s v="2017"/>
  </r>
  <r>
    <n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x v="5"/>
    <s v="fiction"/>
    <d v="2012-06-06T05:00:00"/>
    <s v="06"/>
    <x v="5"/>
    <x v="4"/>
    <d v="2012-06-26T05:00:00"/>
    <s v="26"/>
    <s v="06"/>
    <s v="2012"/>
  </r>
  <r>
    <n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x v="3"/>
    <s v="plays"/>
    <d v="2011-04-18T05:00:00"/>
    <s v="18"/>
    <x v="9"/>
    <x v="8"/>
    <d v="2011-04-19T05:00:00"/>
    <s v="19"/>
    <s v="04"/>
    <s v="2011"/>
  </r>
  <r>
    <n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x v="1"/>
    <s v="indie rock"/>
    <d v="2011-09-21T05:00:00"/>
    <s v="21"/>
    <x v="3"/>
    <x v="8"/>
    <d v="2011-10-11T05:00:00"/>
    <s v="11"/>
    <s v="10"/>
    <s v="2011"/>
  </r>
  <r>
    <n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x v="6"/>
    <s v="video games"/>
    <d v="2010-04-09T05:00:00"/>
    <s v="09"/>
    <x v="9"/>
    <x v="6"/>
    <d v="2010-04-25T05:00:00"/>
    <s v="25"/>
    <s v="04"/>
    <s v="2010"/>
  </r>
  <r>
    <n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x v="3"/>
    <s v="plays"/>
    <d v="2011-02-16T06:00:00"/>
    <s v="16"/>
    <x v="10"/>
    <x v="8"/>
    <d v="2011-02-28T06:00:00"/>
    <s v="28"/>
    <s v="02"/>
    <s v="2011"/>
  </r>
  <r>
    <n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x v="3"/>
    <s v="plays"/>
    <d v="2013-10-25T05:00:00"/>
    <s v="25"/>
    <x v="4"/>
    <x v="2"/>
    <d v="2013-11-01T05:00:00"/>
    <s v="01"/>
    <s v="11"/>
    <s v="2013"/>
  </r>
  <r>
    <n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x v="1"/>
    <s v="rock"/>
    <d v="2012-02-27T06:00:00"/>
    <s v="27"/>
    <x v="10"/>
    <x v="4"/>
    <d v="2012-02-29T06:00:00"/>
    <s v="29"/>
    <s v="02"/>
    <s v="2012"/>
  </r>
  <r>
    <n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x v="4"/>
    <s v="documentary"/>
    <d v="2019-03-12T05:00:00"/>
    <s v="12"/>
    <x v="6"/>
    <x v="3"/>
    <d v="2019-03-17T05:00:00"/>
    <s v="17"/>
    <s v="03"/>
    <s v="2019"/>
  </r>
  <r>
    <n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x v="3"/>
    <s v="plays"/>
    <d v="2014-05-24T05:00:00"/>
    <s v="24"/>
    <x v="11"/>
    <x v="1"/>
    <d v="2014-06-22T05:00:00"/>
    <s v="22"/>
    <s v="06"/>
    <s v="2014"/>
  </r>
  <r>
    <n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x v="0"/>
    <s v="food trucks"/>
    <d v="2019-11-19T06:00:00"/>
    <s v="19"/>
    <x v="0"/>
    <x v="3"/>
    <d v="2019-11-20T06:00:00"/>
    <s v="20"/>
    <s v="11"/>
    <s v="2019"/>
  </r>
  <r>
    <n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x v="3"/>
    <s v="plays"/>
    <d v="2017-05-14T05:00:00"/>
    <s v="14"/>
    <x v="11"/>
    <x v="5"/>
    <d v="2017-05-27T05:00:00"/>
    <s v="27"/>
    <s v="05"/>
    <s v="2017"/>
  </r>
  <r>
    <n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x v="1"/>
    <s v="rock"/>
    <d v="2014-02-14T06:00:00"/>
    <s v="14"/>
    <x v="10"/>
    <x v="1"/>
    <d v="2014-02-16T06:00:00"/>
    <s v="16"/>
    <s v="02"/>
    <s v="2014"/>
  </r>
  <r>
    <n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x v="2"/>
    <s v="web"/>
    <d v="2010-08-12T05:00:00"/>
    <s v="12"/>
    <x v="1"/>
    <x v="6"/>
    <d v="2010-09-05T05:00:00"/>
    <s v="05"/>
    <s v="09"/>
    <s v="2010"/>
  </r>
  <r>
    <n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x v="5"/>
    <s v="fiction"/>
    <d v="2011-05-10T05:00:00"/>
    <s v="10"/>
    <x v="11"/>
    <x v="8"/>
    <d v="2011-05-19T05:00:00"/>
    <s v="19"/>
    <s v="05"/>
    <s v="2011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x v="4"/>
    <s v="shorts"/>
    <d v="2011-04-01T05:00:00"/>
    <s v="01"/>
    <x v="9"/>
    <x v="8"/>
    <d v="2011-04-09T05:00:00"/>
    <s v="09"/>
    <s v="04"/>
    <s v="2011"/>
  </r>
  <r>
    <n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x v="3"/>
    <s v="plays"/>
    <d v="2010-11-25T06:00:00"/>
    <s v="25"/>
    <x v="0"/>
    <x v="6"/>
    <d v="2010-12-08T06:00:00"/>
    <s v="08"/>
    <s v="12"/>
    <s v="2010"/>
  </r>
  <r>
    <n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x v="4"/>
    <s v="documentary"/>
    <d v="2014-03-27T05:00:00"/>
    <s v="27"/>
    <x v="6"/>
    <x v="1"/>
    <d v="2014-03-29T05:00:00"/>
    <s v="29"/>
    <s v="03"/>
    <s v="2014"/>
  </r>
  <r>
    <n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x v="3"/>
    <s v="plays"/>
    <d v="2015-06-21T05:00:00"/>
    <s v="21"/>
    <x v="5"/>
    <x v="0"/>
    <d v="2015-07-03T05:00:00"/>
    <s v="03"/>
    <s v="07"/>
    <s v="2015"/>
  </r>
  <r>
    <n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x v="3"/>
    <s v="plays"/>
    <d v="2018-06-16T05:00:00"/>
    <s v="16"/>
    <x v="5"/>
    <x v="9"/>
    <d v="2018-07-09T05:00:00"/>
    <s v="09"/>
    <s v="07"/>
    <s v="2018"/>
  </r>
  <r>
    <n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x v="4"/>
    <s v="animation"/>
    <d v="2015-12-26T06:00:00"/>
    <s v="26"/>
    <x v="7"/>
    <x v="0"/>
    <d v="2016-01-01T06:00:00"/>
    <s v="01"/>
    <s v="01"/>
    <s v="2016"/>
  </r>
  <r>
    <n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x v="3"/>
    <s v="plays"/>
    <d v="2019-08-28T05:00:00"/>
    <s v="28"/>
    <x v="1"/>
    <x v="3"/>
    <d v="2019-09-01T05:00:00"/>
    <s v="01"/>
    <s v="09"/>
    <s v="2019"/>
  </r>
  <r>
    <n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x v="1"/>
    <s v="rock"/>
    <d v="2018-11-30T06:00:00"/>
    <s v="30"/>
    <x v="0"/>
    <x v="9"/>
    <d v="2018-12-11T06:00:00"/>
    <s v="11"/>
    <s v="12"/>
    <s v="2018"/>
  </r>
  <r>
    <n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x v="6"/>
    <s v="video games"/>
    <d v="2016-12-12T06:00:00"/>
    <s v="12"/>
    <x v="7"/>
    <x v="7"/>
    <d v="2016-12-23T06:00:00"/>
    <s v="23"/>
    <s v="12"/>
    <s v="2016"/>
  </r>
  <r>
    <n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x v="4"/>
    <s v="documentary"/>
    <d v="2017-12-08T06:00:00"/>
    <s v="08"/>
    <x v="7"/>
    <x v="5"/>
    <d v="2017-12-09T06:00:00"/>
    <s v="09"/>
    <s v="12"/>
    <s v="2017"/>
  </r>
  <r>
    <n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x v="0"/>
    <s v="food trucks"/>
    <d v="2011-12-19T06:00:00"/>
    <s v="19"/>
    <x v="7"/>
    <x v="8"/>
    <d v="2011-12-20T06:00:00"/>
    <s v="20"/>
    <s v="12"/>
    <s v="2011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x v="2"/>
    <s v="wearables"/>
    <d v="2013-03-28T05:00:00"/>
    <s v="28"/>
    <x v="6"/>
    <x v="2"/>
    <d v="2013-03-29T05:00:00"/>
    <s v="29"/>
    <s v="03"/>
    <s v="2013"/>
  </r>
  <r>
    <n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x v="3"/>
    <s v="plays"/>
    <d v="2018-11-20T06:00:00"/>
    <s v="20"/>
    <x v="0"/>
    <x v="9"/>
    <d v="2018-12-18T06:00:00"/>
    <s v="18"/>
    <s v="12"/>
    <s v="2018"/>
  </r>
  <r>
    <n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x v="1"/>
    <s v="rock"/>
    <d v="2018-01-10T06:00:00"/>
    <s v="10"/>
    <x v="2"/>
    <x v="9"/>
    <d v="2018-01-17T06:00:00"/>
    <s v="17"/>
    <s v="01"/>
    <s v="2018"/>
  </r>
  <r>
    <n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x v="1"/>
    <s v="rock"/>
    <d v="2019-11-15T06:00:00"/>
    <s v="15"/>
    <x v="0"/>
    <x v="3"/>
    <d v="2019-11-28T06:00:00"/>
    <s v="28"/>
    <s v="11"/>
    <s v="2019"/>
  </r>
  <r>
    <n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x v="1"/>
    <s v="rock"/>
    <d v="2010-12-15T06:00:00"/>
    <s v="15"/>
    <x v="7"/>
    <x v="6"/>
    <d v="2010-12-16T06:00:00"/>
    <s v="16"/>
    <s v="12"/>
    <s v="2010"/>
  </r>
  <r>
    <n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x v="3"/>
    <s v="plays"/>
    <d v="2019-11-11T06:00:00"/>
    <s v="11"/>
    <x v="0"/>
    <x v="3"/>
    <d v="2019-11-12T06:00:00"/>
    <s v="12"/>
    <s v="11"/>
    <s v="2019"/>
  </r>
  <r>
    <n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x v="3"/>
    <s v="plays"/>
    <d v="2011-10-05T05:00:00"/>
    <s v="05"/>
    <x v="4"/>
    <x v="8"/>
    <d v="2011-11-04T05:00:00"/>
    <s v="04"/>
    <s v="11"/>
    <s v="2011"/>
  </r>
  <r>
    <n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x v="3"/>
    <s v="plays"/>
    <d v="2017-08-02T05:00:00"/>
    <s v="02"/>
    <x v="1"/>
    <x v="5"/>
    <d v="2017-08-16T05:00:00"/>
    <s v="16"/>
    <s v="08"/>
    <s v="2017"/>
  </r>
  <r>
    <n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x v="7"/>
    <s v="photography books"/>
    <d v="2011-12-12T06:00:00"/>
    <s v="12"/>
    <x v="7"/>
    <x v="8"/>
    <d v="2011-12-13T06:00:00"/>
    <s v="13"/>
    <s v="12"/>
    <s v="2011"/>
  </r>
  <r>
    <n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x v="1"/>
    <s v="indie rock"/>
    <d v="2015-08-28T05:00:00"/>
    <s v="28"/>
    <x v="1"/>
    <x v="0"/>
    <d v="2015-09-04T05:00:00"/>
    <s v="04"/>
    <s v="09"/>
    <s v="2015"/>
  </r>
  <r>
    <n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x v="3"/>
    <s v="plays"/>
    <d v="2013-07-20T05:00:00"/>
    <s v="20"/>
    <x v="8"/>
    <x v="2"/>
    <d v="2013-08-01T05:00:00"/>
    <s v="01"/>
    <s v="08"/>
    <s v="2013"/>
  </r>
  <r>
    <n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x v="3"/>
    <s v="plays"/>
    <d v="2013-11-19T06:00:00"/>
    <s v="19"/>
    <x v="0"/>
    <x v="2"/>
    <d v="2014-01-11T06:00:00"/>
    <s v="11"/>
    <s v="01"/>
    <s v="2014"/>
  </r>
  <r>
    <n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x v="6"/>
    <s v="video games"/>
    <d v="2018-01-22T06:00:00"/>
    <s v="22"/>
    <x v="2"/>
    <x v="9"/>
    <d v="2018-03-03T06:00:00"/>
    <s v="03"/>
    <s v="03"/>
    <s v="2018"/>
  </r>
  <r>
    <n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x v="4"/>
    <s v="drama"/>
    <d v="2015-07-09T05:00:00"/>
    <s v="09"/>
    <x v="8"/>
    <x v="0"/>
    <d v="2015-07-10T05:00:00"/>
    <s v="10"/>
    <s v="07"/>
    <s v="2015"/>
  </r>
  <r>
    <n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x v="1"/>
    <s v="indie rock"/>
    <d v="2017-08-24T05:00:00"/>
    <s v="24"/>
    <x v="1"/>
    <x v="5"/>
    <d v="2017-10-18T05:00:00"/>
    <s v="18"/>
    <s v="10"/>
    <s v="2017"/>
  </r>
  <r>
    <n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x v="2"/>
    <s v="web"/>
    <d v="2015-02-11T06:00:00"/>
    <s v="11"/>
    <x v="10"/>
    <x v="0"/>
    <d v="2015-03-07T06:00:00"/>
    <s v="07"/>
    <s v="03"/>
    <s v="2015"/>
  </r>
  <r>
    <n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x v="0"/>
    <s v="food trucks"/>
    <d v="2017-02-16T06:00:00"/>
    <s v="16"/>
    <x v="10"/>
    <x v="5"/>
    <d v="2017-03-01T06:00:00"/>
    <s v="01"/>
    <s v="03"/>
    <s v="2017"/>
  </r>
  <r>
    <n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x v="3"/>
    <s v="plays"/>
    <d v="2017-07-14T05:00:00"/>
    <s v="14"/>
    <x v="8"/>
    <x v="5"/>
    <d v="2017-08-13T05:00:00"/>
    <s v="13"/>
    <s v="08"/>
    <s v="2017"/>
  </r>
  <r>
    <n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x v="1"/>
    <s v="jazz"/>
    <d v="2015-05-20T05:00:00"/>
    <s v="20"/>
    <x v="11"/>
    <x v="0"/>
    <d v="2015-06-07T05:00:00"/>
    <s v="07"/>
    <s v="06"/>
    <s v="2015"/>
  </r>
  <r>
    <n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x v="1"/>
    <s v="rock"/>
    <d v="2015-08-24T05:00:00"/>
    <s v="24"/>
    <x v="1"/>
    <x v="0"/>
    <d v="2015-09-07T05:00:00"/>
    <s v="07"/>
    <s v="09"/>
    <s v="2015"/>
  </r>
  <r>
    <n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x v="3"/>
    <s v="plays"/>
    <d v="2015-11-07T06:00:00"/>
    <s v="07"/>
    <x v="0"/>
    <x v="0"/>
    <d v="2015-11-15T06:00:00"/>
    <s v="15"/>
    <s v="11"/>
    <s v="2015"/>
  </r>
  <r>
    <n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x v="3"/>
    <s v="plays"/>
    <d v="2019-07-05T05:00:00"/>
    <s v="05"/>
    <x v="8"/>
    <x v="3"/>
    <d v="2019-07-06T05:00:00"/>
    <s v="06"/>
    <s v="07"/>
    <s v="2019"/>
  </r>
  <r>
    <n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x v="4"/>
    <s v="documentary"/>
    <d v="2013-09-03T05:00:00"/>
    <s v="03"/>
    <x v="3"/>
    <x v="2"/>
    <d v="2013-09-10T05:00:00"/>
    <s v="10"/>
    <s v="09"/>
    <s v="2013"/>
  </r>
  <r>
    <n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x v="2"/>
    <s v="wearables"/>
    <d v="2017-01-22T06:00:00"/>
    <s v="22"/>
    <x v="2"/>
    <x v="5"/>
    <d v="2017-03-03T06:00:00"/>
    <s v="03"/>
    <s v="03"/>
    <s v="2017"/>
  </r>
  <r>
    <n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x v="3"/>
    <s v="plays"/>
    <d v="2012-01-14T06:00:00"/>
    <s v="14"/>
    <x v="2"/>
    <x v="4"/>
    <d v="2012-01-23T06:00:00"/>
    <s v="23"/>
    <s v="01"/>
    <s v="2012"/>
  </r>
  <r>
    <n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x v="6"/>
    <s v="video games"/>
    <d v="2015-09-03T05:00:00"/>
    <s v="03"/>
    <x v="3"/>
    <x v="0"/>
    <d v="2015-09-28T05:00:00"/>
    <s v="28"/>
    <s v="09"/>
    <s v="2015"/>
  </r>
  <r>
    <n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x v="7"/>
    <s v="photography books"/>
    <d v="2018-08-10T05:00:00"/>
    <s v="10"/>
    <x v="1"/>
    <x v="9"/>
    <d v="2018-08-13T05:00:00"/>
    <s v="13"/>
    <s v="08"/>
    <s v="2018"/>
  </r>
  <r>
    <n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x v="4"/>
    <s v="animation"/>
    <d v="2011-08-27T05:00:00"/>
    <s v="27"/>
    <x v="1"/>
    <x v="8"/>
    <d v="2011-09-03T05:00:00"/>
    <s v="03"/>
    <s v="09"/>
    <s v="2011"/>
  </r>
  <r>
    <n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x v="3"/>
    <s v="plays"/>
    <d v="2011-01-01T06:00:00"/>
    <s v="01"/>
    <x v="2"/>
    <x v="8"/>
    <d v="2011-01-15T06:00:00"/>
    <s v="15"/>
    <s v="01"/>
    <s v="2011"/>
  </r>
  <r>
    <n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x v="3"/>
    <s v="plays"/>
    <d v="2017-10-07T05:00:00"/>
    <s v="07"/>
    <x v="4"/>
    <x v="5"/>
    <d v="2017-10-31T05:00:00"/>
    <s v="31"/>
    <s v="10"/>
    <s v="2017"/>
  </r>
  <r>
    <n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x v="1"/>
    <s v="rock"/>
    <d v="2011-01-27T06:00:00"/>
    <s v="27"/>
    <x v="2"/>
    <x v="8"/>
    <d v="2011-03-06T06:00:00"/>
    <s v="06"/>
    <s v="03"/>
    <s v="2011"/>
  </r>
  <r>
    <n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x v="1"/>
    <s v="rock"/>
    <d v="2011-12-27T06:00:00"/>
    <s v="27"/>
    <x v="7"/>
    <x v="8"/>
    <d v="2011-12-28T06:00:00"/>
    <s v="28"/>
    <s v="12"/>
    <s v="2011"/>
  </r>
  <r>
    <n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x v="1"/>
    <s v="indie rock"/>
    <d v="2018-03-05T06:00:00"/>
    <s v="05"/>
    <x v="6"/>
    <x v="9"/>
    <d v="2018-04-04T05:00:00"/>
    <s v="04"/>
    <s v="04"/>
    <s v="2018"/>
  </r>
  <r>
    <n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x v="3"/>
    <s v="plays"/>
    <d v="2016-12-29T06:00:00"/>
    <s v="29"/>
    <x v="7"/>
    <x v="7"/>
    <d v="2017-01-25T06:00:00"/>
    <s v="25"/>
    <s v="01"/>
    <s v="2017"/>
  </r>
  <r>
    <n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x v="3"/>
    <s v="plays"/>
    <d v="2011-01-03T06:00:00"/>
    <s v="03"/>
    <x v="2"/>
    <x v="8"/>
    <d v="2011-01-04T06:00:00"/>
    <s v="04"/>
    <s v="01"/>
    <s v="2011"/>
  </r>
  <r>
    <n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x v="3"/>
    <s v="plays"/>
    <d v="2014-10-18T05:00:00"/>
    <s v="18"/>
    <x v="4"/>
    <x v="1"/>
    <d v="2014-11-11T06:00:00"/>
    <s v="11"/>
    <s v="11"/>
    <s v="2014"/>
  </r>
  <r>
    <n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x v="4"/>
    <s v="documentary"/>
    <d v="2010-10-13T05:00:00"/>
    <s v="13"/>
    <x v="4"/>
    <x v="6"/>
    <d v="2010-11-05T05:00:00"/>
    <s v="05"/>
    <s v="11"/>
    <s v="2010"/>
  </r>
  <r>
    <n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x v="4"/>
    <s v="television"/>
    <d v="2013-02-03T06:00:00"/>
    <s v="03"/>
    <x v="10"/>
    <x v="2"/>
    <d v="2013-03-14T05:00:00"/>
    <s v="14"/>
    <s v="03"/>
    <s v="2013"/>
  </r>
  <r>
    <n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x v="3"/>
    <s v="plays"/>
    <d v="2019-04-15T05:00:00"/>
    <s v="15"/>
    <x v="9"/>
    <x v="3"/>
    <d v="2019-04-21T05:00:00"/>
    <s v="21"/>
    <s v="04"/>
    <s v="2019"/>
  </r>
  <r>
    <n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x v="3"/>
    <s v="plays"/>
    <d v="2015-02-08T06:00:00"/>
    <s v="08"/>
    <x v="10"/>
    <x v="0"/>
    <d v="2015-03-31T05:00:00"/>
    <s v="31"/>
    <s v="03"/>
    <s v="2015"/>
  </r>
  <r>
    <n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x v="4"/>
    <s v="documentary"/>
    <d v="2015-01-08T06:00:00"/>
    <s v="08"/>
    <x v="2"/>
    <x v="0"/>
    <d v="2015-01-28T06:00:00"/>
    <s v="28"/>
    <s v="01"/>
    <s v="2015"/>
  </r>
  <r>
    <n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x v="3"/>
    <s v="plays"/>
    <d v="2017-08-17T05:00:00"/>
    <s v="17"/>
    <x v="1"/>
    <x v="5"/>
    <d v="2017-08-25T05:00:00"/>
    <s v="25"/>
    <s v="08"/>
    <s v="2017"/>
  </r>
  <r>
    <n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x v="4"/>
    <s v="documentary"/>
    <d v="2019-01-11T06:00:00"/>
    <s v="11"/>
    <x v="2"/>
    <x v="3"/>
    <d v="2019-01-16T06:00:00"/>
    <s v="16"/>
    <s v="01"/>
    <s v="2019"/>
  </r>
  <r>
    <n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x v="1"/>
    <s v="indie rock"/>
    <d v="2015-10-16T05:00:00"/>
    <s v="16"/>
    <x v="4"/>
    <x v="0"/>
    <d v="2015-12-12T06:00:00"/>
    <s v="12"/>
    <s v="12"/>
    <s v="2015"/>
  </r>
  <r>
    <n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x v="1"/>
    <s v="rock"/>
    <d v="2014-07-06T05:00:00"/>
    <s v="06"/>
    <x v="8"/>
    <x v="1"/>
    <d v="2014-07-12T05:00:00"/>
    <s v="12"/>
    <s v="07"/>
    <s v="2014"/>
  </r>
  <r>
    <n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x v="3"/>
    <s v="plays"/>
    <d v="2019-10-22T05:00:00"/>
    <s v="22"/>
    <x v="4"/>
    <x v="3"/>
    <d v="2019-11-05T06:00:00"/>
    <s v="05"/>
    <s v="11"/>
    <s v="2019"/>
  </r>
  <r>
    <n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x v="4"/>
    <s v="documentary"/>
    <d v="2018-05-21T05:00:00"/>
    <s v="21"/>
    <x v="11"/>
    <x v="9"/>
    <d v="2018-06-28T05:00:00"/>
    <s v="28"/>
    <s v="06"/>
    <s v="2018"/>
  </r>
  <r>
    <n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x v="3"/>
    <s v="plays"/>
    <d v="2011-10-27T05:00:00"/>
    <s v="27"/>
    <x v="4"/>
    <x v="8"/>
    <d v="2011-11-10T06:00:00"/>
    <s v="10"/>
    <s v="11"/>
    <s v="2011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x v="3"/>
    <s v="plays"/>
    <d v="2013-06-23T05:00:00"/>
    <s v="23"/>
    <x v="5"/>
    <x v="2"/>
    <d v="2013-06-28T05:00:00"/>
    <s v="28"/>
    <s v="06"/>
    <s v="2013"/>
  </r>
  <r>
    <n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x v="3"/>
    <s v="plays"/>
    <d v="2015-06-08T05:00:00"/>
    <s v="08"/>
    <x v="5"/>
    <x v="0"/>
    <d v="2015-07-24T05:00:00"/>
    <s v="24"/>
    <s v="07"/>
    <s v="2015"/>
  </r>
  <r>
    <n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x v="7"/>
    <s v="photography books"/>
    <d v="2017-10-16T05:00:00"/>
    <s v="16"/>
    <x v="4"/>
    <x v="5"/>
    <d v="2017-11-04T05:00:00"/>
    <s v="04"/>
    <s v="11"/>
    <s v="2017"/>
  </r>
  <r>
    <n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x v="0"/>
    <s v="food trucks"/>
    <d v="2019-02-13T06:00:00"/>
    <s v="13"/>
    <x v="10"/>
    <x v="3"/>
    <d v="2019-02-19T06:00:00"/>
    <s v="19"/>
    <s v="02"/>
    <s v="2019"/>
  </r>
  <r>
    <n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x v="4"/>
    <s v="documentary"/>
    <d v="2017-02-10T06:00:00"/>
    <s v="10"/>
    <x v="10"/>
    <x v="5"/>
    <d v="2017-03-09T06:00:00"/>
    <s v="09"/>
    <s v="03"/>
    <s v="2017"/>
  </r>
  <r>
    <n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x v="5"/>
    <s v="nonfiction"/>
    <d v="2019-03-29T05:00:00"/>
    <s v="29"/>
    <x v="6"/>
    <x v="3"/>
    <d v="2019-04-30T05:00:00"/>
    <s v="30"/>
    <s v="04"/>
    <s v="2019"/>
  </r>
  <r>
    <n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x v="3"/>
    <s v="plays"/>
    <d v="2010-06-26T05:00:00"/>
    <s v="26"/>
    <x v="5"/>
    <x v="6"/>
    <d v="2010-07-08T05:00:00"/>
    <s v="08"/>
    <s v="07"/>
    <s v="2010"/>
  </r>
  <r>
    <n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x v="2"/>
    <s v="wearables"/>
    <d v="2012-06-12T05:00:00"/>
    <s v="12"/>
    <x v="5"/>
    <x v="4"/>
    <d v="2012-06-17T05:00:00"/>
    <s v="17"/>
    <s v="06"/>
    <s v="2012"/>
  </r>
  <r>
    <n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x v="1"/>
    <s v="indie rock"/>
    <d v="2012-01-04T06:00:00"/>
    <s v="04"/>
    <x v="2"/>
    <x v="4"/>
    <d v="2012-01-06T06:00:00"/>
    <s v="06"/>
    <s v="01"/>
    <s v="2012"/>
  </r>
  <r>
    <n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x v="3"/>
    <s v="plays"/>
    <d v="2010-10-28T05:00:00"/>
    <s v="28"/>
    <x v="4"/>
    <x v="6"/>
    <d v="2010-11-24T06:00:00"/>
    <s v="24"/>
    <s v="11"/>
    <s v="2010"/>
  </r>
  <r>
    <n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x v="7"/>
    <s v="photography books"/>
    <d v="2013-09-13T05:00:00"/>
    <s v="13"/>
    <x v="3"/>
    <x v="2"/>
    <d v="2013-09-28T05:00:00"/>
    <s v="28"/>
    <s v="09"/>
    <s v="2013"/>
  </r>
  <r>
    <n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x v="5"/>
    <s v="nonfiction"/>
    <d v="2014-01-14T06:00:00"/>
    <s v="14"/>
    <x v="2"/>
    <x v="1"/>
    <d v="2014-01-16T06:00:00"/>
    <s v="16"/>
    <s v="01"/>
    <s v="2014"/>
  </r>
  <r>
    <n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x v="2"/>
    <s v="wearables"/>
    <d v="2011-01-06T06:00:00"/>
    <s v="06"/>
    <x v="2"/>
    <x v="8"/>
    <d v="2011-01-08T06:00:00"/>
    <s v="08"/>
    <s v="01"/>
    <s v="2011"/>
  </r>
  <r>
    <n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x v="1"/>
    <s v="jazz"/>
    <d v="2017-07-17T05:00:00"/>
    <s v="17"/>
    <x v="8"/>
    <x v="5"/>
    <d v="2017-07-18T05:00:00"/>
    <s v="18"/>
    <s v="07"/>
    <s v="2017"/>
  </r>
  <r>
    <n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x v="4"/>
    <s v="documentary"/>
    <d v="2013-07-29T05:00:00"/>
    <s v="29"/>
    <x v="8"/>
    <x v="2"/>
    <d v="2013-08-08T05:00:00"/>
    <s v="08"/>
    <s v="08"/>
    <s v="2013"/>
  </r>
  <r>
    <n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x v="3"/>
    <s v="plays"/>
    <d v="2011-12-08T06:00:00"/>
    <s v="08"/>
    <x v="7"/>
    <x v="8"/>
    <d v="2011-12-09T06:00:00"/>
    <s v="09"/>
    <s v="12"/>
    <s v="2011"/>
  </r>
  <r>
    <n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x v="4"/>
    <s v="drama"/>
    <d v="2018-10-05T05:00:00"/>
    <s v="05"/>
    <x v="4"/>
    <x v="9"/>
    <d v="2018-10-13T05:00:00"/>
    <s v="13"/>
    <s v="10"/>
    <s v="2018"/>
  </r>
  <r>
    <n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x v="1"/>
    <s v="rock"/>
    <d v="2013-05-23T05:00:00"/>
    <s v="23"/>
    <x v="11"/>
    <x v="2"/>
    <d v="2013-05-29T05:00:00"/>
    <s v="29"/>
    <s v="05"/>
    <s v="2013"/>
  </r>
  <r>
    <n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x v="4"/>
    <s v="animation"/>
    <d v="2018-05-08T05:00:00"/>
    <s v="08"/>
    <x v="11"/>
    <x v="9"/>
    <d v="2018-05-10T05:00:00"/>
    <s v="10"/>
    <s v="05"/>
    <s v="2018"/>
  </r>
  <r>
    <n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x v="1"/>
    <s v="indie rock"/>
    <d v="2011-02-02T06:00:00"/>
    <s v="02"/>
    <x v="10"/>
    <x v="8"/>
    <d v="2011-02-09T06:00:00"/>
    <s v="09"/>
    <s v="02"/>
    <s v="2011"/>
  </r>
  <r>
    <n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x v="7"/>
    <s v="photography books"/>
    <d v="2013-08-16T05:00:00"/>
    <s v="16"/>
    <x v="1"/>
    <x v="2"/>
    <d v="2013-09-07T05:00:00"/>
    <s v="07"/>
    <s v="09"/>
    <s v="2013"/>
  </r>
  <r>
    <n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x v="3"/>
    <s v="plays"/>
    <d v="2019-10-27T05:00:00"/>
    <s v="27"/>
    <x v="4"/>
    <x v="3"/>
    <d v="2019-10-27T05:00:00"/>
    <s v="27"/>
    <s v="10"/>
    <s v="2019"/>
  </r>
  <r>
    <n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x v="4"/>
    <s v="shorts"/>
    <d v="2012-01-06T06:00:00"/>
    <s v="06"/>
    <x v="2"/>
    <x v="4"/>
    <d v="2012-02-22T06:00:00"/>
    <s v="22"/>
    <s v="02"/>
    <s v="2012"/>
  </r>
  <r>
    <n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x v="3"/>
    <s v="plays"/>
    <d v="2010-05-12T05:00:00"/>
    <s v="12"/>
    <x v="11"/>
    <x v="6"/>
    <d v="2010-06-17T05:00:00"/>
    <s v="17"/>
    <s v="06"/>
    <s v="2010"/>
  </r>
  <r>
    <n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x v="3"/>
    <s v="plays"/>
    <d v="2017-11-14T06:00:00"/>
    <s v="14"/>
    <x v="0"/>
    <x v="5"/>
    <d v="2017-11-17T06:00:00"/>
    <s v="17"/>
    <s v="11"/>
    <s v="2017"/>
  </r>
  <r>
    <n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x v="3"/>
    <s v="plays"/>
    <d v="2018-06-04T05:00:00"/>
    <s v="04"/>
    <x v="5"/>
    <x v="9"/>
    <d v="2018-07-24T05:00:00"/>
    <s v="24"/>
    <s v="07"/>
    <s v="2018"/>
  </r>
  <r>
    <n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x v="4"/>
    <s v="documentary"/>
    <d v="2013-01-30T06:00:00"/>
    <s v="30"/>
    <x v="2"/>
    <x v="2"/>
    <d v="2013-02-11T06:00:00"/>
    <s v="11"/>
    <s v="02"/>
    <s v="2013"/>
  </r>
  <r>
    <n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x v="3"/>
    <s v="plays"/>
    <d v="2019-10-13T05:00:00"/>
    <s v="13"/>
    <x v="4"/>
    <x v="3"/>
    <d v="2019-10-20T05:00:00"/>
    <s v="20"/>
    <s v="10"/>
    <s v="2019"/>
  </r>
  <r>
    <n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x v="4"/>
    <s v="documentary"/>
    <d v="2016-06-20T05:00:00"/>
    <s v="20"/>
    <x v="5"/>
    <x v="7"/>
    <d v="2016-07-10T05:00:00"/>
    <s v="10"/>
    <s v="07"/>
    <s v="2016"/>
  </r>
  <r>
    <n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x v="1"/>
    <s v="rock"/>
    <d v="2017-04-18T05:00:00"/>
    <s v="18"/>
    <x v="9"/>
    <x v="5"/>
    <d v="2017-04-22T05:00:00"/>
    <s v="22"/>
    <s v="04"/>
    <s v="2017"/>
  </r>
  <r>
    <n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x v="6"/>
    <s v="mobile games"/>
    <d v="2015-04-28T05:00:00"/>
    <s v="28"/>
    <x v="9"/>
    <x v="0"/>
    <d v="2015-04-28T05:00:00"/>
    <s v="28"/>
    <s v="04"/>
    <s v="2015"/>
  </r>
  <r>
    <n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x v="3"/>
    <s v="plays"/>
    <d v="2017-05-29T05:00:00"/>
    <s v="29"/>
    <x v="11"/>
    <x v="5"/>
    <d v="2017-05-31T05:00:00"/>
    <s v="31"/>
    <s v="05"/>
    <s v="2017"/>
  </r>
  <r>
    <n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x v="5"/>
    <s v="fiction"/>
    <d v="2014-01-03T06:00:00"/>
    <s v="03"/>
    <x v="2"/>
    <x v="1"/>
    <d v="2014-01-13T06:00:00"/>
    <s v="13"/>
    <s v="01"/>
    <s v="2014"/>
  </r>
  <r>
    <n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x v="4"/>
    <s v="animation"/>
    <d v="2018-11-27T06:00:00"/>
    <s v="27"/>
    <x v="0"/>
    <x v="9"/>
    <d v="2018-12-24T06:00:00"/>
    <s v="24"/>
    <s v="12"/>
    <s v="2018"/>
  </r>
  <r>
    <n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x v="0"/>
    <s v="food trucks"/>
    <d v="2010-04-20T05:00:00"/>
    <s v="20"/>
    <x v="9"/>
    <x v="6"/>
    <d v="2010-04-28T05:00:00"/>
    <s v="28"/>
    <s v="04"/>
    <s v="2010"/>
  </r>
  <r>
    <n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x v="3"/>
    <s v="plays"/>
    <d v="2012-01-13T06:00:00"/>
    <s v="13"/>
    <x v="2"/>
    <x v="4"/>
    <d v="2012-01-30T06:00:00"/>
    <s v="30"/>
    <s v="01"/>
    <s v="2012"/>
  </r>
  <r>
    <n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x v="4"/>
    <s v="documentary"/>
    <d v="2011-01-17T06:00:00"/>
    <s v="17"/>
    <x v="2"/>
    <x v="8"/>
    <d v="2011-01-26T06:00:00"/>
    <s v="26"/>
    <s v="01"/>
    <s v="2011"/>
  </r>
  <r>
    <n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x v="3"/>
    <s v="plays"/>
    <d v="2018-11-03T05:00:00"/>
    <s v="03"/>
    <x v="0"/>
    <x v="9"/>
    <d v="2018-11-27T06:00:00"/>
    <s v="27"/>
    <s v="11"/>
    <s v="2018"/>
  </r>
  <r>
    <n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x v="4"/>
    <s v="documentary"/>
    <d v="2012-05-06T05:00:00"/>
    <s v="06"/>
    <x v="11"/>
    <x v="4"/>
    <d v="2012-05-07T05:00:00"/>
    <s v="07"/>
    <s v="05"/>
    <s v="2012"/>
  </r>
  <r>
    <n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x v="2"/>
    <s v="web"/>
    <d v="2011-12-22T06:00:00"/>
    <s v="22"/>
    <x v="7"/>
    <x v="8"/>
    <d v="2011-12-28T06:00:00"/>
    <s v="28"/>
    <s v="12"/>
    <s v="2011"/>
  </r>
  <r>
    <n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x v="3"/>
    <s v="plays"/>
    <d v="2017-06-25T05:00:00"/>
    <s v="25"/>
    <x v="5"/>
    <x v="5"/>
    <d v="2017-07-09T05:00:00"/>
    <s v="09"/>
    <s v="07"/>
    <s v="2017"/>
  </r>
  <r>
    <n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x v="2"/>
    <s v="wearables"/>
    <d v="2017-06-29T05:00:00"/>
    <s v="29"/>
    <x v="5"/>
    <x v="5"/>
    <d v="2017-07-29T05:00:00"/>
    <s v="29"/>
    <s v="07"/>
    <s v="2017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x v="3"/>
    <s v="plays"/>
    <d v="2010-04-17T05:00:00"/>
    <s v="17"/>
    <x v="9"/>
    <x v="6"/>
    <d v="2010-05-07T05:00:00"/>
    <s v="07"/>
    <s v="05"/>
    <s v="2010"/>
  </r>
  <r>
    <n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x v="0"/>
    <s v="food trucks"/>
    <d v="2011-09-22T05:00:00"/>
    <s v="22"/>
    <x v="3"/>
    <x v="8"/>
    <d v="2011-09-24T05:00:00"/>
    <s v="24"/>
    <s v="09"/>
    <s v="2011"/>
  </r>
  <r>
    <n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x v="1"/>
    <s v="indie rock"/>
    <d v="2018-04-18T05:00:00"/>
    <s v="18"/>
    <x v="9"/>
    <x v="9"/>
    <d v="2018-04-24T05:00:00"/>
    <s v="24"/>
    <s v="04"/>
    <s v="2018"/>
  </r>
  <r>
    <n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x v="7"/>
    <s v="photography books"/>
    <d v="2015-07-28T05:00:00"/>
    <s v="28"/>
    <x v="8"/>
    <x v="0"/>
    <d v="2015-08-03T05:00:00"/>
    <s v="03"/>
    <s v="08"/>
    <s v="2015"/>
  </r>
  <r>
    <n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x v="3"/>
    <s v="plays"/>
    <d v="2013-02-27T06:00:00"/>
    <s v="27"/>
    <x v="10"/>
    <x v="2"/>
    <d v="2013-03-06T06:00:00"/>
    <s v="06"/>
    <s v="03"/>
    <s v="2013"/>
  </r>
  <r>
    <n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x v="3"/>
    <s v="plays"/>
    <d v="2014-09-13T05:00:00"/>
    <s v="13"/>
    <x v="3"/>
    <x v="1"/>
    <d v="2014-10-15T05:00:00"/>
    <s v="15"/>
    <s v="10"/>
    <s v="2014"/>
  </r>
  <r>
    <n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x v="4"/>
    <s v="animation"/>
    <d v="2011-02-11T06:00:00"/>
    <s v="11"/>
    <x v="10"/>
    <x v="8"/>
    <d v="2011-02-18T06:00:00"/>
    <s v="18"/>
    <s v="02"/>
    <s v="2011"/>
  </r>
  <r>
    <n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x v="7"/>
    <s v="photography books"/>
    <d v="2014-02-10T06:00:00"/>
    <s v="10"/>
    <x v="10"/>
    <x v="1"/>
    <d v="2014-03-10T05:00:00"/>
    <s v="10"/>
    <s v="03"/>
    <s v="2014"/>
  </r>
  <r>
    <n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x v="3"/>
    <s v="plays"/>
    <d v="2019-09-29T05:00:00"/>
    <s v="29"/>
    <x v="3"/>
    <x v="3"/>
    <d v="2019-11-02T05:00:00"/>
    <s v="02"/>
    <s v="11"/>
    <s v="2019"/>
  </r>
  <r>
    <n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x v="3"/>
    <s v="plays"/>
    <d v="2018-06-22T05:00:00"/>
    <s v="22"/>
    <x v="5"/>
    <x v="9"/>
    <d v="2018-07-09T05:00:00"/>
    <s v="09"/>
    <s v="07"/>
    <s v="2018"/>
  </r>
  <r>
    <n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x v="3"/>
    <s v="plays"/>
    <d v="2014-05-02T05:00:00"/>
    <s v="02"/>
    <x v="11"/>
    <x v="1"/>
    <d v="2014-05-22T05:00:00"/>
    <s v="22"/>
    <s v="05"/>
    <s v="2014"/>
  </r>
  <r>
    <n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x v="4"/>
    <s v="documentary"/>
    <d v="2013-11-25T06:00:00"/>
    <s v="25"/>
    <x v="0"/>
    <x v="2"/>
    <d v="2013-12-11T06:00:00"/>
    <s v="11"/>
    <s v="12"/>
    <s v="2013"/>
  </r>
  <r>
    <n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x v="3"/>
    <s v="plays"/>
    <d v="2016-12-01T06:00:00"/>
    <s v="01"/>
    <x v="7"/>
    <x v="7"/>
    <d v="2016-12-15T06:00:00"/>
    <s v="15"/>
    <s v="12"/>
    <s v="2016"/>
  </r>
  <r>
    <n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x v="3"/>
    <s v="plays"/>
    <d v="2014-12-15T06:00:00"/>
    <s v="15"/>
    <x v="7"/>
    <x v="1"/>
    <d v="2014-12-27T06:00:00"/>
    <s v="27"/>
    <s v="12"/>
    <s v="2014"/>
  </r>
  <r>
    <n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x v="1"/>
    <s v="jazz"/>
    <d v="2019-04-20T05:00:00"/>
    <s v="20"/>
    <x v="9"/>
    <x v="3"/>
    <d v="2019-04-21T05:00:00"/>
    <s v="21"/>
    <s v="04"/>
    <s v="2019"/>
  </r>
  <r>
    <n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x v="4"/>
    <s v="animation"/>
    <d v="2015-09-13T05:00:00"/>
    <s v="13"/>
    <x v="3"/>
    <x v="0"/>
    <d v="2015-09-16T05:00:00"/>
    <s v="16"/>
    <s v="09"/>
    <s v="2015"/>
  </r>
  <r>
    <n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x v="3"/>
    <s v="plays"/>
    <d v="2013-03-04T06:00:00"/>
    <s v="04"/>
    <x v="6"/>
    <x v="2"/>
    <d v="2013-04-03T05:00:00"/>
    <s v="03"/>
    <s v="04"/>
    <s v="2013"/>
  </r>
  <r>
    <n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x v="4"/>
    <s v="science fiction"/>
    <d v="2016-11-06T05:00:00"/>
    <s v="06"/>
    <x v="0"/>
    <x v="7"/>
    <d v="2016-11-13T06:00:00"/>
    <s v="13"/>
    <s v="11"/>
    <s v="2016"/>
  </r>
  <r>
    <n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x v="4"/>
    <s v="television"/>
    <d v="2017-06-30T05:00:00"/>
    <s v="30"/>
    <x v="5"/>
    <x v="5"/>
    <d v="2017-07-10T05:00:00"/>
    <s v="10"/>
    <s v="07"/>
    <s v="2017"/>
  </r>
  <r>
    <n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x v="2"/>
    <s v="wearables"/>
    <d v="2012-04-26T05:00:00"/>
    <s v="26"/>
    <x v="9"/>
    <x v="4"/>
    <d v="2012-05-24T05:00:00"/>
    <s v="24"/>
    <s v="05"/>
    <s v="2012"/>
  </r>
  <r>
    <n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x v="3"/>
    <s v="plays"/>
    <d v="2017-09-02T05:00:00"/>
    <s v="02"/>
    <x v="3"/>
    <x v="5"/>
    <d v="2017-09-18T05:00:00"/>
    <s v="18"/>
    <s v="09"/>
    <s v="2017"/>
  </r>
  <r>
    <n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x v="3"/>
    <s v="plays"/>
    <d v="2010-09-30T05:00:00"/>
    <s v="30"/>
    <x v="3"/>
    <x v="6"/>
    <d v="2010-10-19T05:00:00"/>
    <s v="19"/>
    <s v="10"/>
    <s v="2010"/>
  </r>
  <r>
    <n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x v="1"/>
    <s v="indie rock"/>
    <d v="2011-07-24T05:00:00"/>
    <s v="24"/>
    <x v="8"/>
    <x v="8"/>
    <d v="2011-07-26T05:00:00"/>
    <s v="26"/>
    <s v="07"/>
    <s v="2011"/>
  </r>
  <r>
    <n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x v="3"/>
    <s v="plays"/>
    <d v="2010-12-03T06:00:00"/>
    <s v="03"/>
    <x v="7"/>
    <x v="6"/>
    <d v="2010-12-24T06:00:00"/>
    <s v="24"/>
    <s v="12"/>
    <s v="2010"/>
  </r>
  <r>
    <n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x v="2"/>
    <s v="wearables"/>
    <d v="2012-12-18T06:00:00"/>
    <s v="18"/>
    <x v="7"/>
    <x v="4"/>
    <d v="2012-12-20T06:00:00"/>
    <s v="20"/>
    <s v="12"/>
    <s v="2012"/>
  </r>
  <r>
    <n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x v="4"/>
    <s v="television"/>
    <d v="2017-12-19T06:00:00"/>
    <s v="19"/>
    <x v="7"/>
    <x v="5"/>
    <d v="2018-01-04T06:00:00"/>
    <s v="04"/>
    <s v="01"/>
    <s v="2018"/>
  </r>
  <r>
    <n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x v="6"/>
    <s v="video games"/>
    <d v="2013-04-14T05:00:00"/>
    <s v="14"/>
    <x v="9"/>
    <x v="2"/>
    <d v="2013-04-16T05:00:00"/>
    <s v="16"/>
    <s v="04"/>
    <s v="2013"/>
  </r>
  <r>
    <n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x v="6"/>
    <s v="video games"/>
    <d v="2019-03-06T06:00:00"/>
    <s v="06"/>
    <x v="6"/>
    <x v="3"/>
    <d v="2019-03-23T05:00:00"/>
    <s v="23"/>
    <s v="03"/>
    <s v="2019"/>
  </r>
  <r>
    <n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x v="4"/>
    <s v="animation"/>
    <d v="2018-10-21T05:00:00"/>
    <s v="21"/>
    <x v="4"/>
    <x v="9"/>
    <d v="2018-11-13T06:00:00"/>
    <s v="13"/>
    <s v="11"/>
    <s v="2018"/>
  </r>
  <r>
    <n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x v="1"/>
    <s v="rock"/>
    <d v="2017-07-19T05:00:00"/>
    <s v="19"/>
    <x v="8"/>
    <x v="5"/>
    <d v="2017-08-19T05:00:00"/>
    <s v="19"/>
    <s v="08"/>
    <s v="2017"/>
  </r>
  <r>
    <n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x v="4"/>
    <s v="drama"/>
    <d v="2010-07-06T05:00:00"/>
    <s v="06"/>
    <x v="8"/>
    <x v="6"/>
    <d v="2010-07-07T05:00:00"/>
    <s v="07"/>
    <s v="07"/>
    <s v="2010"/>
  </r>
  <r>
    <n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x v="4"/>
    <s v="science fiction"/>
    <d v="2016-12-01T06:00:00"/>
    <s v="01"/>
    <x v="7"/>
    <x v="7"/>
    <d v="2017-01-11T06:00:00"/>
    <s v="11"/>
    <s v="01"/>
    <s v="2017"/>
  </r>
  <r>
    <n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x v="4"/>
    <s v="drama"/>
    <d v="2013-10-21T05:00:00"/>
    <s v="21"/>
    <x v="4"/>
    <x v="2"/>
    <d v="2013-11-26T06:00:00"/>
    <s v="26"/>
    <s v="11"/>
    <s v="2013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x v="3"/>
    <s v="plays"/>
    <d v="2011-09-23T05:00:00"/>
    <s v="23"/>
    <x v="3"/>
    <x v="8"/>
    <d v="2011-10-16T05:00:00"/>
    <s v="16"/>
    <s v="10"/>
    <s v="2011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x v="1"/>
    <s v="indie rock"/>
    <d v="2018-02-10T06:00:00"/>
    <s v="10"/>
    <x v="10"/>
    <x v="9"/>
    <d v="2018-02-10T06:00:00"/>
    <s v="10"/>
    <s v="02"/>
    <s v="2018"/>
  </r>
  <r>
    <n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x v="3"/>
    <s v="plays"/>
    <d v="2016-10-14T05:00:00"/>
    <s v="14"/>
    <x v="4"/>
    <x v="7"/>
    <d v="2016-10-16T05:00:00"/>
    <s v="16"/>
    <s v="10"/>
    <s v="2016"/>
  </r>
  <r>
    <n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x v="3"/>
    <s v="plays"/>
    <d v="2010-03-28T05:00:00"/>
    <s v="28"/>
    <x v="6"/>
    <x v="6"/>
    <d v="2010-05-11T05:00:00"/>
    <s v="11"/>
    <s v="05"/>
    <s v="2010"/>
  </r>
  <r>
    <n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x v="4"/>
    <s v="documentary"/>
    <d v="2014-12-28T06:00:00"/>
    <s v="28"/>
    <x v="7"/>
    <x v="1"/>
    <d v="2015-01-22T06:00:00"/>
    <s v="22"/>
    <s v="01"/>
    <s v="2015"/>
  </r>
  <r>
    <n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x v="3"/>
    <s v="plays"/>
    <d v="2010-08-09T05:00:00"/>
    <s v="09"/>
    <x v="1"/>
    <x v="6"/>
    <d v="2010-08-12T05:00:00"/>
    <s v="12"/>
    <s v="08"/>
    <s v="2010"/>
  </r>
  <r>
    <n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x v="4"/>
    <s v="drama"/>
    <d v="2014-04-28T05:00:00"/>
    <s v="28"/>
    <x v="9"/>
    <x v="1"/>
    <d v="2014-05-18T05:00:00"/>
    <s v="18"/>
    <s v="05"/>
    <s v="2014"/>
  </r>
  <r>
    <n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x v="6"/>
    <s v="mobile games"/>
    <d v="2013-01-30T06:00:00"/>
    <s v="30"/>
    <x v="2"/>
    <x v="2"/>
    <d v="2013-03-09T06:00:00"/>
    <s v="09"/>
    <s v="03"/>
    <s v="2013"/>
  </r>
  <r>
    <n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x v="4"/>
    <s v="animation"/>
    <d v="2013-12-31T06:00:00"/>
    <s v="31"/>
    <x v="7"/>
    <x v="2"/>
    <d v="2014-01-04T06:00:00"/>
    <s v="04"/>
    <s v="01"/>
    <s v="2014"/>
  </r>
  <r>
    <n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x v="3"/>
    <s v="plays"/>
    <d v="2018-02-11T06:00:00"/>
    <s v="11"/>
    <x v="10"/>
    <x v="9"/>
    <d v="2018-02-25T06:00:00"/>
    <s v="25"/>
    <s v="02"/>
    <s v="2018"/>
  </r>
  <r>
    <n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x v="5"/>
    <s v="translations"/>
    <d v="2018-01-27T06:00:00"/>
    <s v="27"/>
    <x v="2"/>
    <x v="9"/>
    <d v="2018-02-05T06:00:00"/>
    <s v="05"/>
    <s v="02"/>
    <s v="2018"/>
  </r>
  <r>
    <n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x v="2"/>
    <s v="wearables"/>
    <d v="2013-05-15T05:00:00"/>
    <s v="15"/>
    <x v="11"/>
    <x v="2"/>
    <d v="2013-06-07T05:00:00"/>
    <s v="07"/>
    <s v="06"/>
    <s v="2013"/>
  </r>
  <r>
    <n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x v="2"/>
    <s v="web"/>
    <d v="2015-11-23T06:00:00"/>
    <s v="23"/>
    <x v="0"/>
    <x v="0"/>
    <d v="2015-11-30T06:00:00"/>
    <s v="30"/>
    <s v="11"/>
    <s v="2015"/>
  </r>
  <r>
    <n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x v="3"/>
    <s v="plays"/>
    <d v="2019-04-14T05:00:00"/>
    <s v="14"/>
    <x v="9"/>
    <x v="3"/>
    <d v="2019-04-30T05:00:00"/>
    <s v="30"/>
    <s v="04"/>
    <s v="2019"/>
  </r>
  <r>
    <n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x v="4"/>
    <s v="drama"/>
    <d v="2015-05-18T05:00:00"/>
    <s v="18"/>
    <x v="11"/>
    <x v="0"/>
    <d v="2015-05-20T05:00:00"/>
    <s v="20"/>
    <s v="05"/>
    <s v="2015"/>
  </r>
  <r>
    <n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x v="2"/>
    <s v="wearables"/>
    <d v="2016-12-12T06:00:00"/>
    <s v="12"/>
    <x v="7"/>
    <x v="7"/>
    <d v="2016-12-19T06:00:00"/>
    <s v="19"/>
    <s v="12"/>
    <s v="2016"/>
  </r>
  <r>
    <n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x v="0"/>
    <s v="food trucks"/>
    <d v="2012-05-02T05:00:00"/>
    <s v="02"/>
    <x v="11"/>
    <x v="4"/>
    <d v="2012-05-02T05:00:00"/>
    <s v="02"/>
    <s v="05"/>
    <s v="2012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x v="1"/>
    <s v="rock"/>
    <d v="2019-03-11T05:00:00"/>
    <s v="11"/>
    <x v="6"/>
    <x v="3"/>
    <d v="2019-05-04T05:00:00"/>
    <s v="04"/>
    <s v="05"/>
    <s v="2019"/>
  </r>
  <r>
    <n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x v="1"/>
    <s v="electric music"/>
    <d v="2018-06-26T05:00:00"/>
    <s v="26"/>
    <x v="5"/>
    <x v="9"/>
    <d v="2018-06-27T05:00:00"/>
    <s v="27"/>
    <s v="06"/>
    <s v="2018"/>
  </r>
  <r>
    <n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x v="4"/>
    <s v="television"/>
    <d v="2014-12-16T06:00:00"/>
    <s v="16"/>
    <x v="7"/>
    <x v="1"/>
    <d v="2014-12-17T06:00:00"/>
    <s v="17"/>
    <s v="12"/>
    <s v="2014"/>
  </r>
  <r>
    <n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x v="5"/>
    <s v="translations"/>
    <d v="2013-06-25T05:00:00"/>
    <s v="25"/>
    <x v="5"/>
    <x v="2"/>
    <d v="2013-06-29T05:00:00"/>
    <s v="29"/>
    <s v="06"/>
    <s v="2013"/>
  </r>
  <r>
    <n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x v="5"/>
    <s v="fiction"/>
    <d v="2018-08-10T05:00:00"/>
    <s v="10"/>
    <x v="1"/>
    <x v="9"/>
    <d v="2018-08-16T05:00:00"/>
    <s v="16"/>
    <s v="08"/>
    <s v="2018"/>
  </r>
  <r>
    <n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x v="4"/>
    <s v="science fiction"/>
    <d v="2011-06-26T05:00:00"/>
    <s v="26"/>
    <x v="5"/>
    <x v="8"/>
    <d v="2011-07-23T05:00:00"/>
    <s v="23"/>
    <s v="07"/>
    <s v="2011"/>
  </r>
  <r>
    <n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x v="2"/>
    <s v="wearables"/>
    <d v="2015-03-09T05:00:00"/>
    <s v="09"/>
    <x v="6"/>
    <x v="0"/>
    <d v="2015-03-21T05:00:00"/>
    <s v="21"/>
    <s v="03"/>
    <s v="2015"/>
  </r>
  <r>
    <n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x v="0"/>
    <s v="food trucks"/>
    <d v="2017-07-29T05:00:00"/>
    <s v="29"/>
    <x v="8"/>
    <x v="5"/>
    <d v="2017-07-31T05:00:00"/>
    <s v="31"/>
    <s v="07"/>
    <s v="2017"/>
  </r>
  <r>
    <n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x v="7"/>
    <s v="photography books"/>
    <d v="2010-03-11T06:00:00"/>
    <s v="11"/>
    <x v="6"/>
    <x v="6"/>
    <d v="2010-03-20T05:00:00"/>
    <s v="20"/>
    <s v="03"/>
    <s v="2010"/>
  </r>
  <r>
    <n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x v="3"/>
    <s v="plays"/>
    <d v="2014-10-01T05:00:00"/>
    <s v="01"/>
    <x v="4"/>
    <x v="1"/>
    <d v="2014-11-12T06:00:00"/>
    <s v="12"/>
    <s v="11"/>
    <s v="2014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x v="5"/>
    <s v="fiction"/>
    <d v="2012-02-24T06:00:00"/>
    <s v="24"/>
    <x v="10"/>
    <x v="4"/>
    <d v="2012-03-06T06:00:00"/>
    <s v="06"/>
    <s v="03"/>
    <s v="2012"/>
  </r>
  <r>
    <n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x v="3"/>
    <s v="plays"/>
    <d v="2019-12-12T06:00:00"/>
    <s v="12"/>
    <x v="7"/>
    <x v="3"/>
    <d v="2019-12-19T06:00:00"/>
    <s v="19"/>
    <s v="12"/>
    <s v="2019"/>
  </r>
  <r>
    <n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x v="0"/>
    <s v="food trucks"/>
    <d v="2014-08-04T05:00:00"/>
    <s v="04"/>
    <x v="1"/>
    <x v="1"/>
    <d v="2014-09-22T05:00:00"/>
    <s v="22"/>
    <s v="09"/>
    <s v="2014"/>
  </r>
  <r>
    <n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x v="3"/>
    <s v="plays"/>
    <d v="2019-06-10T05:00:00"/>
    <s v="10"/>
    <x v="5"/>
    <x v="3"/>
    <d v="2019-07-21T05:00:00"/>
    <s v="21"/>
    <s v="07"/>
    <s v="2019"/>
  </r>
  <r>
    <n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x v="5"/>
    <s v="translations"/>
    <d v="2018-03-09T06:00:00"/>
    <s v="09"/>
    <x v="6"/>
    <x v="9"/>
    <d v="2018-03-24T05:00:00"/>
    <s v="24"/>
    <s v="03"/>
    <s v="2018"/>
  </r>
  <r>
    <n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x v="3"/>
    <s v="plays"/>
    <d v="2017-04-20T05:00:00"/>
    <s v="20"/>
    <x v="9"/>
    <x v="5"/>
    <d v="2017-05-23T05:00:00"/>
    <s v="23"/>
    <s v="05"/>
    <s v="2017"/>
  </r>
  <r>
    <n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x v="3"/>
    <s v="plays"/>
    <d v="2016-02-03T06:00:00"/>
    <s v="03"/>
    <x v="10"/>
    <x v="7"/>
    <d v="2016-02-20T06:00:00"/>
    <s v="20"/>
    <s v="02"/>
    <s v="2016"/>
  </r>
  <r>
    <n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x v="2"/>
    <s v="wearables"/>
    <d v="2010-08-16T05:00:00"/>
    <s v="16"/>
    <x v="1"/>
    <x v="6"/>
    <d v="2010-08-21T05:00:00"/>
    <s v="21"/>
    <s v="08"/>
    <s v="2010"/>
  </r>
  <r>
    <n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x v="8"/>
    <s v="audio"/>
    <d v="2019-11-17T06:00:00"/>
    <s v="17"/>
    <x v="0"/>
    <x v="3"/>
    <d v="2019-11-24T06:00:00"/>
    <s v="24"/>
    <s v="11"/>
    <s v="2019"/>
  </r>
  <r>
    <n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x v="0"/>
    <s v="food trucks"/>
    <d v="2013-07-01T05:00:00"/>
    <s v="01"/>
    <x v="8"/>
    <x v="2"/>
    <d v="2013-07-27T05:00:00"/>
    <s v="27"/>
    <s v="07"/>
    <s v="2013"/>
  </r>
  <r>
    <n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x v="4"/>
    <s v="shorts"/>
    <d v="2010-06-07T05:00:00"/>
    <s v="07"/>
    <x v="5"/>
    <x v="6"/>
    <d v="2010-07-12T05:00:00"/>
    <s v="12"/>
    <s v="07"/>
    <s v="2010"/>
  </r>
  <r>
    <n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x v="7"/>
    <s v="photography books"/>
    <d v="2019-06-29T05:00:00"/>
    <s v="29"/>
    <x v="5"/>
    <x v="3"/>
    <d v="2019-07-12T05:00:00"/>
    <s v="12"/>
    <s v="07"/>
    <s v="2019"/>
  </r>
  <r>
    <n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x v="2"/>
    <s v="wearables"/>
    <d v="2012-03-22T05:00:00"/>
    <s v="22"/>
    <x v="6"/>
    <x v="4"/>
    <d v="2012-03-23T05:00:00"/>
    <s v="23"/>
    <s v="03"/>
    <s v="2012"/>
  </r>
  <r>
    <n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x v="3"/>
    <s v="plays"/>
    <d v="2014-06-10T05:00:00"/>
    <s v="10"/>
    <x v="5"/>
    <x v="1"/>
    <d v="2014-06-14T05:00:00"/>
    <s v="14"/>
    <s v="06"/>
    <s v="2014"/>
  </r>
  <r>
    <n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x v="4"/>
    <s v="animation"/>
    <d v="2017-05-21T05:00:00"/>
    <s v="21"/>
    <x v="11"/>
    <x v="5"/>
    <d v="2017-06-07T05:00:00"/>
    <s v="07"/>
    <s v="06"/>
    <s v="2017"/>
  </r>
  <r>
    <n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x v="2"/>
    <s v="wearables"/>
    <d v="2016-12-20T06:00:00"/>
    <s v="20"/>
    <x v="7"/>
    <x v="7"/>
    <d v="2016-12-20T06:00:00"/>
    <s v="20"/>
    <s v="12"/>
    <s v="2016"/>
  </r>
  <r>
    <n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x v="2"/>
    <s v="web"/>
    <d v="2015-01-01T06:00:00"/>
    <s v="01"/>
    <x v="2"/>
    <x v="0"/>
    <d v="2015-01-03T06:00:00"/>
    <s v="03"/>
    <s v="01"/>
    <s v="2015"/>
  </r>
  <r>
    <n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x v="4"/>
    <s v="documentary"/>
    <d v="2016-03-15T05:00:00"/>
    <s v="15"/>
    <x v="6"/>
    <x v="7"/>
    <d v="2016-03-20T05:00:00"/>
    <s v="20"/>
    <s v="03"/>
    <s v="2016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x v="3"/>
    <s v="plays"/>
    <d v="2013-05-01T05:00:00"/>
    <s v="01"/>
    <x v="11"/>
    <x v="2"/>
    <d v="2013-05-29T05:00:00"/>
    <s v="29"/>
    <s v="05"/>
    <s v="2013"/>
  </r>
  <r>
    <n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x v="4"/>
    <s v="documentary"/>
    <d v="2013-03-12T05:00:00"/>
    <s v="12"/>
    <x v="6"/>
    <x v="2"/>
    <d v="2013-03-14T05:00:00"/>
    <s v="14"/>
    <s v="03"/>
    <s v="2013"/>
  </r>
  <r>
    <n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x v="6"/>
    <s v="video games"/>
    <d v="2012-07-27T05:00:00"/>
    <s v="27"/>
    <x v="8"/>
    <x v="4"/>
    <d v="2012-08-25T05:00:00"/>
    <s v="25"/>
    <s v="08"/>
    <s v="2012"/>
  </r>
  <r>
    <n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x v="4"/>
    <s v="drama"/>
    <d v="2015-07-01T05:00:00"/>
    <s v="01"/>
    <x v="8"/>
    <x v="0"/>
    <d v="2015-07-21T05:00:00"/>
    <s v="21"/>
    <s v="07"/>
    <s v="2015"/>
  </r>
  <r>
    <n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x v="1"/>
    <s v="rock"/>
    <d v="2015-05-18T05:00:00"/>
    <s v="18"/>
    <x v="11"/>
    <x v="0"/>
    <d v="2015-05-19T05:00:00"/>
    <s v="19"/>
    <s v="05"/>
    <s v="2015"/>
  </r>
  <r>
    <n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x v="5"/>
    <s v="radio &amp; podcasts"/>
    <d v="2013-03-08T06:00:00"/>
    <s v="08"/>
    <x v="6"/>
    <x v="2"/>
    <d v="2013-04-19T05:00:00"/>
    <s v="19"/>
    <s v="04"/>
    <s v="2013"/>
  </r>
  <r>
    <n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x v="3"/>
    <s v="plays"/>
    <d v="2017-11-23T06:00:00"/>
    <s v="23"/>
    <x v="0"/>
    <x v="5"/>
    <d v="2017-12-10T06:00:00"/>
    <s v="10"/>
    <s v="12"/>
    <s v="2017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x v="2"/>
    <s v="web"/>
    <d v="2013-04-09T05:00:00"/>
    <s v="09"/>
    <x v="9"/>
    <x v="2"/>
    <d v="2013-05-28T05:00:00"/>
    <s v="28"/>
    <s v="05"/>
    <s v="2013"/>
  </r>
  <r>
    <n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x v="3"/>
    <s v="plays"/>
    <d v="2018-07-29T05:00:00"/>
    <s v="29"/>
    <x v="8"/>
    <x v="9"/>
    <d v="2018-08-19T05:00:00"/>
    <s v="19"/>
    <s v="08"/>
    <s v="2018"/>
  </r>
  <r>
    <n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x v="3"/>
    <s v="plays"/>
    <d v="2012-05-05T05:00:00"/>
    <s v="05"/>
    <x v="11"/>
    <x v="4"/>
    <d v="2012-05-15T05:00:00"/>
    <s v="15"/>
    <s v="05"/>
    <s v="2012"/>
  </r>
  <r>
    <n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x v="4"/>
    <s v="drama"/>
    <d v="2018-05-31T05:00:00"/>
    <s v="31"/>
    <x v="11"/>
    <x v="9"/>
    <d v="2018-06-24T05:00:00"/>
    <s v="24"/>
    <s v="06"/>
    <s v="2018"/>
  </r>
  <r>
    <n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x v="3"/>
    <s v="plays"/>
    <d v="2019-07-25T05:00:00"/>
    <s v="25"/>
    <x v="8"/>
    <x v="3"/>
    <d v="2019-08-04T05:00:00"/>
    <s v="04"/>
    <s v="08"/>
    <s v="2019"/>
  </r>
  <r>
    <n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x v="6"/>
    <s v="video games"/>
    <d v="2014-07-05T05:00:00"/>
    <s v="05"/>
    <x v="8"/>
    <x v="1"/>
    <d v="2014-07-06T05:00:00"/>
    <s v="06"/>
    <s v="07"/>
    <s v="2014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x v="4"/>
    <s v="television"/>
    <d v="2010-09-09T05:00:00"/>
    <s v="09"/>
    <x v="3"/>
    <x v="6"/>
    <d v="2010-09-11T05:00:00"/>
    <s v="11"/>
    <s v="09"/>
    <s v="2010"/>
  </r>
  <r>
    <n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x v="1"/>
    <s v="rock"/>
    <d v="2013-12-06T06:00:00"/>
    <s v="06"/>
    <x v="7"/>
    <x v="2"/>
    <d v="2013-12-11T06:00:00"/>
    <s v="11"/>
    <s v="12"/>
    <s v="2013"/>
  </r>
  <r>
    <n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x v="3"/>
    <s v="plays"/>
    <d v="2011-12-23T06:00:00"/>
    <s v="23"/>
    <x v="7"/>
    <x v="8"/>
    <d v="2011-12-25T06:00:00"/>
    <s v="25"/>
    <s v="12"/>
    <s v="2011"/>
  </r>
  <r>
    <n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x v="5"/>
    <s v="nonfiction"/>
    <d v="2010-08-06T05:00:00"/>
    <s v="06"/>
    <x v="1"/>
    <x v="6"/>
    <d v="2010-09-13T05:00:00"/>
    <s v="13"/>
    <s v="09"/>
    <s v="2010"/>
  </r>
  <r>
    <n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x v="0"/>
    <s v="food trucks"/>
    <d v="2017-05-05T05:00:00"/>
    <s v="05"/>
    <x v="11"/>
    <x v="5"/>
    <d v="2017-05-10T05:00:00"/>
    <s v="10"/>
    <s v="05"/>
    <s v="2017"/>
  </r>
  <r>
    <n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x v="4"/>
    <s v="animation"/>
    <d v="2018-02-23T06:00:00"/>
    <s v="23"/>
    <x v="10"/>
    <x v="9"/>
    <d v="2018-02-25T06:00:00"/>
    <s v="25"/>
    <s v="02"/>
    <s v="2018"/>
  </r>
  <r>
    <n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x v="1"/>
    <s v="rock"/>
    <d v="2015-01-08T06:00:00"/>
    <s v="08"/>
    <x v="2"/>
    <x v="0"/>
    <d v="2015-01-22T06:00:00"/>
    <s v="22"/>
    <s v="01"/>
    <s v="2015"/>
  </r>
  <r>
    <n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x v="3"/>
    <s v="plays"/>
    <d v="2019-04-19T05:00:00"/>
    <s v="19"/>
    <x v="9"/>
    <x v="3"/>
    <d v="2019-04-22T05:00:00"/>
    <s v="22"/>
    <s v="04"/>
    <s v="2019"/>
  </r>
  <r>
    <n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x v="4"/>
    <s v="drama"/>
    <d v="2016-08-23T05:00:00"/>
    <s v="23"/>
    <x v="1"/>
    <x v="7"/>
    <d v="2016-08-29T05:00:00"/>
    <s v="29"/>
    <s v="08"/>
    <s v="2016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x v="4"/>
    <s v="shorts"/>
    <d v="2012-07-03T05:00:00"/>
    <s v="03"/>
    <x v="8"/>
    <x v="4"/>
    <d v="2012-07-15T05:00:00"/>
    <s v="15"/>
    <s v="07"/>
    <s v="2012"/>
  </r>
  <r>
    <n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x v="4"/>
    <s v="shorts"/>
    <d v="2010-03-04T06:00:00"/>
    <s v="04"/>
    <x v="6"/>
    <x v="6"/>
    <d v="2010-03-09T06:00:00"/>
    <s v="09"/>
    <s v="03"/>
    <s v="2010"/>
  </r>
  <r>
    <n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x v="3"/>
    <s v="plays"/>
    <d v="2010-04-26T05:00:00"/>
    <s v="26"/>
    <x v="9"/>
    <x v="6"/>
    <d v="2010-05-09T05:00:00"/>
    <s v="09"/>
    <s v="05"/>
    <s v="2010"/>
  </r>
  <r>
    <n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x v="2"/>
    <s v="wearables"/>
    <d v="2010-11-23T06:00:00"/>
    <s v="23"/>
    <x v="0"/>
    <x v="6"/>
    <d v="2010-11-27T06:00:00"/>
    <s v="27"/>
    <s v="11"/>
    <s v="2010"/>
  </r>
  <r>
    <n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x v="3"/>
    <s v="plays"/>
    <d v="2015-12-26T06:00:00"/>
    <s v="26"/>
    <x v="7"/>
    <x v="0"/>
    <d v="2016-02-01T06:00:00"/>
    <s v="01"/>
    <s v="02"/>
    <s v="2016"/>
  </r>
  <r>
    <n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x v="4"/>
    <s v="animation"/>
    <d v="2016-02-05T06:00:00"/>
    <s v="05"/>
    <x v="10"/>
    <x v="7"/>
    <d v="2016-03-12T06:00:00"/>
    <s v="12"/>
    <s v="03"/>
    <s v="2016"/>
  </r>
  <r>
    <n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x v="1"/>
    <s v="indie rock"/>
    <d v="2013-11-23T06:00:00"/>
    <s v="23"/>
    <x v="0"/>
    <x v="2"/>
    <d v="2014-01-07T06:00:00"/>
    <s v="07"/>
    <s v="01"/>
    <s v="2014"/>
  </r>
  <r>
    <n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x v="6"/>
    <s v="video games"/>
    <d v="2014-05-10T05:00:00"/>
    <s v="10"/>
    <x v="11"/>
    <x v="1"/>
    <d v="2014-06-07T05:00:00"/>
    <s v="07"/>
    <s v="06"/>
    <s v="2014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x v="5"/>
    <s v="fiction"/>
    <d v="2010-08-31T05:00:00"/>
    <s v="31"/>
    <x v="1"/>
    <x v="6"/>
    <d v="2010-09-14T05:00:00"/>
    <s v="14"/>
    <s v="09"/>
    <s v="2010"/>
  </r>
  <r>
    <n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x v="6"/>
    <s v="video games"/>
    <d v="2013-11-11T06:00:00"/>
    <s v="11"/>
    <x v="0"/>
    <x v="2"/>
    <d v="2014-01-06T06:00:00"/>
    <s v="06"/>
    <s v="01"/>
    <s v="2014"/>
  </r>
  <r>
    <n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x v="3"/>
    <s v="plays"/>
    <d v="2018-01-25T06:00:00"/>
    <s v="25"/>
    <x v="2"/>
    <x v="9"/>
    <d v="2018-01-26T06:00:00"/>
    <s v="26"/>
    <s v="01"/>
    <s v="2018"/>
  </r>
  <r>
    <n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x v="1"/>
    <s v="indie rock"/>
    <d v="2013-07-24T05:00:00"/>
    <s v="24"/>
    <x v="8"/>
    <x v="2"/>
    <d v="2013-08-29T05:00:00"/>
    <s v="29"/>
    <s v="08"/>
    <s v="2013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x v="4"/>
    <s v="drama"/>
    <d v="2018-08-17T05:00:00"/>
    <s v="17"/>
    <x v="1"/>
    <x v="9"/>
    <d v="2018-08-18T05:00:00"/>
    <s v="18"/>
    <s v="08"/>
    <s v="2018"/>
  </r>
  <r>
    <n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x v="3"/>
    <s v="plays"/>
    <d v="2018-06-08T05:00:00"/>
    <s v="08"/>
    <x v="5"/>
    <x v="9"/>
    <d v="2018-06-10T05:00:00"/>
    <s v="10"/>
    <s v="06"/>
    <s v="2018"/>
  </r>
  <r>
    <n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x v="5"/>
    <s v="fiction"/>
    <d v="2010-08-24T05:00:00"/>
    <s v="24"/>
    <x v="1"/>
    <x v="6"/>
    <d v="2010-09-19T05:00:00"/>
    <s v="19"/>
    <s v="09"/>
    <s v="2010"/>
  </r>
  <r>
    <n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x v="4"/>
    <s v="documentary"/>
    <d v="2018-08-30T05:00:00"/>
    <s v="30"/>
    <x v="1"/>
    <x v="9"/>
    <d v="2018-09-22T05:00:00"/>
    <s v="22"/>
    <s v="09"/>
    <s v="2018"/>
  </r>
  <r>
    <n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x v="6"/>
    <s v="mobile games"/>
    <d v="2013-09-22T05:00:00"/>
    <s v="22"/>
    <x v="3"/>
    <x v="2"/>
    <d v="2013-10-08T05:00:00"/>
    <s v="08"/>
    <s v="10"/>
    <s v="2013"/>
  </r>
  <r>
    <n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x v="0"/>
    <s v="food trucks"/>
    <d v="2019-07-01T05:00:00"/>
    <s v="01"/>
    <x v="8"/>
    <x v="3"/>
    <d v="2019-07-07T05:00:00"/>
    <s v="07"/>
    <s v="07"/>
    <s v="2019"/>
  </r>
  <r>
    <n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x v="7"/>
    <s v="photography books"/>
    <d v="2018-05-05T05:00:00"/>
    <s v="05"/>
    <x v="11"/>
    <x v="9"/>
    <d v="2018-05-27T05:00:00"/>
    <s v="27"/>
    <s v="05"/>
    <s v="2018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x v="6"/>
    <s v="mobile games"/>
    <d v="2015-06-10T05:00:00"/>
    <s v="10"/>
    <x v="5"/>
    <x v="0"/>
    <d v="2015-07-06T05:00:00"/>
    <s v="06"/>
    <s v="07"/>
    <s v="2015"/>
  </r>
  <r>
    <n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x v="1"/>
    <s v="indie rock"/>
    <d v="2016-01-22T06:00:00"/>
    <s v="22"/>
    <x v="2"/>
    <x v="7"/>
    <d v="2016-02-21T06:00:00"/>
    <s v="21"/>
    <s v="02"/>
    <s v="2016"/>
  </r>
  <r>
    <n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x v="6"/>
    <s v="video games"/>
    <d v="2013-09-11T05:00:00"/>
    <s v="11"/>
    <x v="3"/>
    <x v="2"/>
    <d v="2013-09-26T05:00:00"/>
    <s v="26"/>
    <s v="09"/>
    <s v="2013"/>
  </r>
  <r>
    <n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x v="1"/>
    <s v="rock"/>
    <d v="2016-01-08T06:00:00"/>
    <s v="08"/>
    <x v="2"/>
    <x v="7"/>
    <d v="2016-01-21T06:00:00"/>
    <s v="21"/>
    <s v="01"/>
    <s v="2016"/>
  </r>
  <r>
    <n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x v="3"/>
    <s v="plays"/>
    <d v="2019-12-25T06:00:00"/>
    <s v="25"/>
    <x v="7"/>
    <x v="3"/>
    <d v="2020-01-14T06:00:00"/>
    <s v="14"/>
    <s v="01"/>
    <s v="2020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x v="3"/>
    <s v="plays"/>
    <d v="2018-09-17T05:00:00"/>
    <s v="17"/>
    <x v="3"/>
    <x v="9"/>
    <d v="2018-09-20T05:00:00"/>
    <s v="20"/>
    <s v="09"/>
    <s v="2018"/>
  </r>
  <r>
    <n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x v="4"/>
    <s v="drama"/>
    <d v="2015-01-25T06:00:00"/>
    <s v="25"/>
    <x v="2"/>
    <x v="0"/>
    <d v="2015-02-06T06:00:00"/>
    <s v="06"/>
    <s v="02"/>
    <s v="2015"/>
  </r>
  <r>
    <n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x v="3"/>
    <s v="plays"/>
    <d v="2016-04-01T05:00:00"/>
    <s v="01"/>
    <x v="9"/>
    <x v="7"/>
    <d v="2016-04-14T05:00:00"/>
    <s v="14"/>
    <s v="04"/>
    <s v="2016"/>
  </r>
  <r>
    <n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x v="2"/>
    <s v="wearables"/>
    <d v="2013-05-28T05:00:00"/>
    <s v="28"/>
    <x v="11"/>
    <x v="2"/>
    <d v="2013-06-06T05:00:00"/>
    <s v="06"/>
    <s v="06"/>
    <s v="2013"/>
  </r>
  <r>
    <n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x v="1"/>
    <s v="indie rock"/>
    <d v="2012-02-29T06:00:00"/>
    <s v="29"/>
    <x v="10"/>
    <x v="4"/>
    <d v="2012-03-21T05:00:00"/>
    <s v="21"/>
    <s v="03"/>
    <s v="2012"/>
  </r>
  <r>
    <n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x v="2"/>
    <s v="web"/>
    <d v="2014-12-20T06:00:00"/>
    <s v="20"/>
    <x v="7"/>
    <x v="1"/>
    <d v="2015-01-29T06:00:00"/>
    <s v="29"/>
    <s v="01"/>
    <s v="2015"/>
  </r>
  <r>
    <n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x v="3"/>
    <s v="plays"/>
    <d v="2016-11-26T06:00:00"/>
    <s v="26"/>
    <x v="0"/>
    <x v="7"/>
    <d v="2016-11-28T06:00:00"/>
    <s v="28"/>
    <s v="11"/>
    <s v="2016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x v="1"/>
    <s v="rock"/>
    <d v="2011-01-02T06:00:00"/>
    <s v="02"/>
    <x v="2"/>
    <x v="8"/>
    <d v="2011-01-03T06:00:00"/>
    <s v="03"/>
    <s v="01"/>
    <s v="2011"/>
  </r>
  <r>
    <n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x v="1"/>
    <s v="indie rock"/>
    <d v="2016-12-19T06:00:00"/>
    <s v="19"/>
    <x v="7"/>
    <x v="7"/>
    <d v="2016-12-25T06:00:00"/>
    <s v="25"/>
    <s v="12"/>
    <s v="2016"/>
  </r>
  <r>
    <n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x v="1"/>
    <s v="rock"/>
    <d v="2014-04-02T05:00:00"/>
    <s v="02"/>
    <x v="9"/>
    <x v="1"/>
    <d v="2014-05-03T05:00:00"/>
    <s v="03"/>
    <s v="05"/>
    <s v="2014"/>
  </r>
  <r>
    <n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x v="5"/>
    <s v="translations"/>
    <d v="2011-09-06T05:00:00"/>
    <s v="06"/>
    <x v="3"/>
    <x v="8"/>
    <d v="2011-09-13T05:00:00"/>
    <s v="13"/>
    <s v="09"/>
    <s v="2011"/>
  </r>
  <r>
    <n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x v="4"/>
    <s v="science fiction"/>
    <d v="2015-10-02T05:00:00"/>
    <s v="02"/>
    <x v="4"/>
    <x v="0"/>
    <d v="2015-10-05T05:00:00"/>
    <s v="05"/>
    <s v="10"/>
    <s v="2015"/>
  </r>
  <r>
    <n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x v="3"/>
    <s v="plays"/>
    <d v="2016-02-24T06:00:00"/>
    <s v="24"/>
    <x v="10"/>
    <x v="7"/>
    <d v="2016-04-07T05:00:00"/>
    <s v="07"/>
    <s v="04"/>
    <s v="2016"/>
  </r>
  <r>
    <n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x v="3"/>
    <s v="plays"/>
    <d v="2016-08-02T05:00:00"/>
    <s v="02"/>
    <x v="1"/>
    <x v="7"/>
    <d v="2016-08-09T05:00:00"/>
    <s v="09"/>
    <s v="08"/>
    <s v="2016"/>
  </r>
  <r>
    <n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x v="4"/>
    <s v="animation"/>
    <d v="2011-11-18T06:00:00"/>
    <s v="18"/>
    <x v="0"/>
    <x v="8"/>
    <d v="2011-12-28T06:00:00"/>
    <s v="28"/>
    <s v="12"/>
    <s v="2011"/>
  </r>
  <r>
    <n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x v="3"/>
    <s v="plays"/>
    <d v="2011-10-17T05:00:00"/>
    <s v="17"/>
    <x v="4"/>
    <x v="8"/>
    <d v="2011-10-19T05:00:00"/>
    <s v="19"/>
    <s v="10"/>
    <s v="2011"/>
  </r>
  <r>
    <n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x v="1"/>
    <s v="rock"/>
    <d v="2019-03-12T05:00:00"/>
    <s v="12"/>
    <x v="6"/>
    <x v="3"/>
    <d v="2019-03-14T05:00:00"/>
    <s v="14"/>
    <s v="03"/>
    <s v="2019"/>
  </r>
  <r>
    <n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x v="4"/>
    <s v="documentary"/>
    <d v="2018-11-13T06:00:00"/>
    <s v="13"/>
    <x v="0"/>
    <x v="9"/>
    <d v="2018-12-03T06:00:00"/>
    <s v="03"/>
    <s v="12"/>
    <s v="2018"/>
  </r>
  <r>
    <n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x v="3"/>
    <s v="plays"/>
    <d v="2015-03-15T05:00:00"/>
    <s v="15"/>
    <x v="6"/>
    <x v="0"/>
    <d v="2015-03-23T05:00:00"/>
    <s v="23"/>
    <s v="03"/>
    <s v="2015"/>
  </r>
  <r>
    <n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x v="3"/>
    <s v="plays"/>
    <d v="2011-11-15T06:00:00"/>
    <s v="15"/>
    <x v="0"/>
    <x v="8"/>
    <d v="2011-12-05T06:00:00"/>
    <s v="05"/>
    <s v="12"/>
    <s v="2011"/>
  </r>
  <r>
    <n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x v="1"/>
    <s v="electric music"/>
    <d v="2016-02-24T06:00:00"/>
    <s v="24"/>
    <x v="10"/>
    <x v="7"/>
    <d v="2016-03-18T05:00:00"/>
    <s v="18"/>
    <s v="03"/>
    <s v="2016"/>
  </r>
  <r>
    <n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x v="1"/>
    <s v="rock"/>
    <d v="2014-07-10T05:00:00"/>
    <s v="10"/>
    <x v="8"/>
    <x v="1"/>
    <d v="2014-07-12T05:00:00"/>
    <s v="12"/>
    <s v="07"/>
    <s v="2014"/>
  </r>
  <r>
    <n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x v="3"/>
    <s v="plays"/>
    <d v="2010-07-15T05:00:00"/>
    <s v="15"/>
    <x v="8"/>
    <x v="6"/>
    <d v="2010-08-29T05:00:00"/>
    <s v="29"/>
    <s v="08"/>
    <s v="2010"/>
  </r>
  <r>
    <n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x v="4"/>
    <s v="animation"/>
    <d v="2011-01-11T06:00:00"/>
    <s v="11"/>
    <x v="2"/>
    <x v="8"/>
    <d v="2011-01-23T06:00:00"/>
    <s v="23"/>
    <s v="01"/>
    <s v="2011"/>
  </r>
  <r>
    <n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x v="1"/>
    <s v="rock"/>
    <d v="2014-12-20T06:00:00"/>
    <s v="20"/>
    <x v="7"/>
    <x v="1"/>
    <d v="2014-12-26T06:00:00"/>
    <s v="26"/>
    <s v="12"/>
    <s v="2014"/>
  </r>
  <r>
    <n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x v="4"/>
    <s v="shorts"/>
    <d v="2015-06-19T05:00:00"/>
    <s v="19"/>
    <x v="5"/>
    <x v="0"/>
    <d v="2015-08-05T05:00:00"/>
    <s v="05"/>
    <s v="08"/>
    <s v="2015"/>
  </r>
  <r>
    <n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x v="1"/>
    <s v="rock"/>
    <d v="2015-09-28T05:00:00"/>
    <s v="28"/>
    <x v="3"/>
    <x v="0"/>
    <d v="2015-10-14T05:00:00"/>
    <s v="14"/>
    <s v="10"/>
    <s v="2015"/>
  </r>
  <r>
    <n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x v="8"/>
    <s v="audio"/>
    <d v="2014-05-02T05:00:00"/>
    <s v="02"/>
    <x v="11"/>
    <x v="1"/>
    <d v="2014-05-04T05:00:00"/>
    <s v="04"/>
    <s v="05"/>
    <s v="2014"/>
  </r>
  <r>
    <n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x v="0"/>
    <s v="food trucks"/>
    <d v="2019-12-07T06:00:00"/>
    <s v="07"/>
    <x v="7"/>
    <x v="3"/>
    <d v="2019-12-17T06:00:00"/>
    <s v="17"/>
    <s v="12"/>
    <s v="2019"/>
  </r>
  <r>
    <n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x v="3"/>
    <s v="plays"/>
    <d v="2014-05-20T05:00:00"/>
    <s v="20"/>
    <x v="11"/>
    <x v="1"/>
    <d v="2014-05-23T05:00:00"/>
    <s v="23"/>
    <s v="05"/>
    <s v="2014"/>
  </r>
  <r>
    <n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x v="3"/>
    <s v="plays"/>
    <d v="2017-11-01T05:00:00"/>
    <s v="01"/>
    <x v="0"/>
    <x v="5"/>
    <d v="2017-11-18T06:00:00"/>
    <s v="18"/>
    <s v="11"/>
    <s v="2017"/>
  </r>
  <r>
    <n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x v="1"/>
    <s v="jazz"/>
    <d v="2011-03-11T06:00:00"/>
    <s v="11"/>
    <x v="6"/>
    <x v="8"/>
    <d v="2011-04-06T05:00:00"/>
    <s v="06"/>
    <s v="04"/>
    <s v="2011"/>
  </r>
  <r>
    <n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x v="4"/>
    <s v="science fiction"/>
    <d v="2011-12-01T06:00:00"/>
    <s v="01"/>
    <x v="7"/>
    <x v="8"/>
    <d v="2011-12-04T06:00:00"/>
    <s v="04"/>
    <s v="12"/>
    <s v="2011"/>
  </r>
  <r>
    <n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x v="1"/>
    <s v="jazz"/>
    <d v="2011-08-07T05:00:00"/>
    <s v="07"/>
    <x v="1"/>
    <x v="8"/>
    <d v="2011-08-19T05:00:00"/>
    <s v="19"/>
    <s v="08"/>
    <s v="2011"/>
  </r>
  <r>
    <n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x v="3"/>
    <s v="plays"/>
    <d v="2014-02-26T06:00:00"/>
    <s v="26"/>
    <x v="10"/>
    <x v="1"/>
    <d v="2014-03-06T06:00:00"/>
    <s v="06"/>
    <s v="03"/>
    <s v="2014"/>
  </r>
  <r>
    <n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x v="2"/>
    <s v="web"/>
    <d v="2011-04-29T05:00:00"/>
    <s v="29"/>
    <x v="9"/>
    <x v="8"/>
    <d v="2011-05-14T05:00:00"/>
    <s v="14"/>
    <s v="05"/>
    <s v="2011"/>
  </r>
  <r>
    <n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x v="6"/>
    <s v="video games"/>
    <d v="2015-06-10T05:00:00"/>
    <s v="10"/>
    <x v="5"/>
    <x v="0"/>
    <d v="2015-06-15T05:00:00"/>
    <s v="15"/>
    <s v="06"/>
    <s v="2015"/>
  </r>
  <r>
    <n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x v="4"/>
    <s v="documentary"/>
    <d v="2012-02-20T06:00:00"/>
    <s v="20"/>
    <x v="10"/>
    <x v="4"/>
    <d v="2012-03-08T06:00:00"/>
    <s v="08"/>
    <s v="03"/>
    <s v="2012"/>
  </r>
  <r>
    <n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x v="2"/>
    <s v="web"/>
    <d v="2012-04-25T05:00:00"/>
    <s v="25"/>
    <x v="9"/>
    <x v="4"/>
    <d v="2012-05-09T05:00:00"/>
    <s v="09"/>
    <s v="05"/>
    <s v="2012"/>
  </r>
  <r>
    <n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x v="5"/>
    <s v="translations"/>
    <d v="2010-03-18T05:00:00"/>
    <s v="18"/>
    <x v="6"/>
    <x v="6"/>
    <d v="2010-03-28T05:00:00"/>
    <s v="28"/>
    <s v="03"/>
    <s v="2010"/>
  </r>
  <r>
    <n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x v="1"/>
    <s v="rock"/>
    <d v="2010-11-17T06:00:00"/>
    <s v="17"/>
    <x v="0"/>
    <x v="6"/>
    <d v="2010-12-06T06:00:00"/>
    <s v="06"/>
    <s v="12"/>
    <s v="2010"/>
  </r>
  <r>
    <n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x v="0"/>
    <s v="food trucks"/>
    <d v="2019-01-19T06:00:00"/>
    <s v="19"/>
    <x v="2"/>
    <x v="3"/>
    <d v="2019-03-12T05:00:00"/>
    <s v="12"/>
    <s v="03"/>
    <s v="2019"/>
  </r>
  <r>
    <n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x v="3"/>
    <s v="plays"/>
    <d v="2010-03-25T05:00:00"/>
    <s v="25"/>
    <x v="6"/>
    <x v="6"/>
    <d v="2010-04-25T05:00:00"/>
    <s v="25"/>
    <s v="04"/>
    <s v="2010"/>
  </r>
  <r>
    <n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x v="4"/>
    <s v="documentary"/>
    <d v="2015-07-05T05:00:00"/>
    <s v="05"/>
    <x v="8"/>
    <x v="0"/>
    <d v="2015-07-12T05:00:00"/>
    <s v="12"/>
    <s v="07"/>
    <s v="2015"/>
  </r>
  <r>
    <n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x v="5"/>
    <s v="radio &amp; podcasts"/>
    <d v="2014-12-21T06:00:00"/>
    <s v="21"/>
    <x v="7"/>
    <x v="1"/>
    <d v="2015-01-01T06:00:00"/>
    <s v="01"/>
    <s v="01"/>
    <s v="2015"/>
  </r>
  <r>
    <n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x v="6"/>
    <s v="video games"/>
    <d v="2010-07-14T05:00:00"/>
    <s v="14"/>
    <x v="8"/>
    <x v="6"/>
    <d v="2010-07-24T05:00:00"/>
    <s v="24"/>
    <s v="07"/>
    <s v="2010"/>
  </r>
  <r>
    <n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x v="3"/>
    <s v="plays"/>
    <d v="2014-05-30T05:00:00"/>
    <s v="30"/>
    <x v="11"/>
    <x v="1"/>
    <d v="2014-06-08T05:00:00"/>
    <s v="08"/>
    <s v="06"/>
    <s v="2014"/>
  </r>
  <r>
    <n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x v="4"/>
    <s v="animation"/>
    <d v="2014-03-26T05:00:00"/>
    <s v="26"/>
    <x v="6"/>
    <x v="1"/>
    <d v="2014-04-08T05:00:00"/>
    <s v="08"/>
    <s v="04"/>
    <s v="2014"/>
  </r>
  <r>
    <n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x v="3"/>
    <s v="plays"/>
    <d v="2016-06-27T05:00:00"/>
    <s v="27"/>
    <x v="5"/>
    <x v="7"/>
    <d v="2016-06-30T05:00:00"/>
    <s v="30"/>
    <s v="06"/>
    <s v="2016"/>
  </r>
  <r>
    <n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x v="3"/>
    <s v="plays"/>
    <d v="2010-03-16T05:00:00"/>
    <s v="16"/>
    <x v="6"/>
    <x v="6"/>
    <d v="2010-04-06T05:00:00"/>
    <s v="06"/>
    <s v="04"/>
    <s v="2010"/>
  </r>
  <r>
    <n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x v="4"/>
    <s v="drama"/>
    <d v="2016-03-05T06:00:00"/>
    <s v="05"/>
    <x v="6"/>
    <x v="7"/>
    <d v="2016-03-12T06:00:00"/>
    <s v="12"/>
    <s v="03"/>
    <s v="2016"/>
  </r>
  <r>
    <n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x v="3"/>
    <s v="plays"/>
    <d v="2019-11-17T06:00:00"/>
    <s v="17"/>
    <x v="0"/>
    <x v="3"/>
    <d v="2019-12-05T06:00:00"/>
    <s v="05"/>
    <s v="12"/>
    <s v="2019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x v="1"/>
    <s v="rock"/>
    <d v="2010-06-15T05:00:00"/>
    <s v="15"/>
    <x v="5"/>
    <x v="6"/>
    <d v="2010-07-14T05:00:00"/>
    <s v="14"/>
    <s v="07"/>
    <s v="2010"/>
  </r>
  <r>
    <n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x v="4"/>
    <s v="documentary"/>
    <d v="2015-02-12T06:00:00"/>
    <s v="12"/>
    <x v="10"/>
    <x v="0"/>
    <d v="2015-02-20T06:00:00"/>
    <s v="20"/>
    <s v="02"/>
    <s v="2015"/>
  </r>
  <r>
    <n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x v="0"/>
    <s v="food trucks"/>
    <d v="2013-07-30T05:00:00"/>
    <s v="30"/>
    <x v="8"/>
    <x v="2"/>
    <d v="2013-08-11T05:00:00"/>
    <s v="11"/>
    <s v="08"/>
    <s v="2013"/>
  </r>
  <r>
    <n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x v="2"/>
    <s v="wearables"/>
    <d v="2014-05-30T05:00:00"/>
    <s v="30"/>
    <x v="11"/>
    <x v="1"/>
    <d v="2014-06-16T05:00:00"/>
    <s v="16"/>
    <s v="06"/>
    <s v="2014"/>
  </r>
  <r>
    <n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x v="3"/>
    <s v="plays"/>
    <d v="2015-06-05T05:00:00"/>
    <s v="05"/>
    <x v="5"/>
    <x v="0"/>
    <d v="2015-06-16T05:00:00"/>
    <s v="16"/>
    <s v="06"/>
    <s v="2015"/>
  </r>
  <r>
    <n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x v="3"/>
    <s v="plays"/>
    <d v="2019-04-18T05:00:00"/>
    <s v="18"/>
    <x v="9"/>
    <x v="3"/>
    <d v="2019-05-15T05:00:00"/>
    <s v="15"/>
    <s v="05"/>
    <s v="2019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x v="3"/>
    <s v="plays"/>
    <d v="2011-01-22T06:00:00"/>
    <s v="22"/>
    <x v="2"/>
    <x v="8"/>
    <d v="2011-02-12T06:00:00"/>
    <s v="12"/>
    <s v="02"/>
    <s v="2011"/>
  </r>
  <r>
    <n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x v="5"/>
    <s v="nonfiction"/>
    <d v="2015-10-03T05:00:00"/>
    <s v="03"/>
    <x v="4"/>
    <x v="0"/>
    <d v="2015-11-13T06:00:00"/>
    <s v="13"/>
    <s v="11"/>
    <s v="2015"/>
  </r>
  <r>
    <n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x v="1"/>
    <s v="rock"/>
    <d v="2016-03-07T06:00:00"/>
    <s v="07"/>
    <x v="6"/>
    <x v="7"/>
    <d v="2016-03-18T05:00:00"/>
    <s v="18"/>
    <s v="03"/>
    <s v="2016"/>
  </r>
  <r>
    <n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x v="0"/>
    <s v="food trucks"/>
    <d v="2014-03-23T05:00:00"/>
    <s v="23"/>
    <x v="6"/>
    <x v="1"/>
    <d v="2014-03-25T05:00:00"/>
    <s v="25"/>
    <s v="03"/>
    <s v="2014"/>
  </r>
  <r>
    <n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x v="1"/>
    <s v="jazz"/>
    <d v="2019-03-06T06:00:00"/>
    <s v="06"/>
    <x v="6"/>
    <x v="3"/>
    <d v="2019-03-10T06:00:00"/>
    <s v="10"/>
    <s v="03"/>
    <s v="2019"/>
  </r>
  <r>
    <n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x v="4"/>
    <s v="science fiction"/>
    <d v="2019-01-16T06:00:00"/>
    <s v="16"/>
    <x v="2"/>
    <x v="3"/>
    <d v="2019-02-02T06:00:00"/>
    <s v="02"/>
    <s v="02"/>
    <s v="2019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x v="3"/>
    <s v="plays"/>
    <d v="2012-12-16T06:00:00"/>
    <s v="16"/>
    <x v="7"/>
    <x v="4"/>
    <d v="2012-12-30T06:00:00"/>
    <s v="30"/>
    <s v="12"/>
    <s v="2012"/>
  </r>
  <r>
    <n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x v="3"/>
    <s v="plays"/>
    <d v="2013-07-25T05:00:00"/>
    <s v="25"/>
    <x v="8"/>
    <x v="2"/>
    <d v="2013-08-06T05:00:00"/>
    <s v="06"/>
    <s v="08"/>
    <s v="2013"/>
  </r>
  <r>
    <n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x v="1"/>
    <s v="electric music"/>
    <d v="2010-10-23T05:00:00"/>
    <s v="23"/>
    <x v="4"/>
    <x v="6"/>
    <d v="2010-11-15T06:00:00"/>
    <s v="15"/>
    <s v="11"/>
    <s v="2010"/>
  </r>
  <r>
    <n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x v="3"/>
    <s v="plays"/>
    <d v="2017-08-26T05:00:00"/>
    <s v="26"/>
    <x v="1"/>
    <x v="5"/>
    <d v="2017-09-04T05:00:00"/>
    <s v="04"/>
    <s v="09"/>
    <s v="2017"/>
  </r>
  <r>
    <n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x v="3"/>
    <s v="plays"/>
    <d v="2017-01-11T06:00:00"/>
    <s v="11"/>
    <x v="2"/>
    <x v="5"/>
    <d v="2017-01-29T06:00:00"/>
    <s v="29"/>
    <s v="01"/>
    <s v="2017"/>
  </r>
  <r>
    <n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x v="3"/>
    <s v="plays"/>
    <d v="2016-04-29T05:00:00"/>
    <s v="29"/>
    <x v="9"/>
    <x v="7"/>
    <d v="2016-05-09T05:00:00"/>
    <s v="09"/>
    <s v="05"/>
    <s v="2016"/>
  </r>
  <r>
    <n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x v="1"/>
    <s v="indie rock"/>
    <d v="2013-09-20T05:00:00"/>
    <s v="20"/>
    <x v="3"/>
    <x v="2"/>
    <d v="2013-09-21T05:00:00"/>
    <s v="21"/>
    <s v="09"/>
    <s v="2013"/>
  </r>
  <r>
    <n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x v="3"/>
    <s v="plays"/>
    <d v="2014-06-04T05:00:00"/>
    <s v="04"/>
    <x v="5"/>
    <x v="1"/>
    <d v="2014-06-14T05:00:00"/>
    <s v="14"/>
    <s v="06"/>
    <s v="2014"/>
  </r>
  <r>
    <n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x v="5"/>
    <s v="nonfiction"/>
    <d v="2013-05-02T05:00:00"/>
    <s v="02"/>
    <x v="11"/>
    <x v="2"/>
    <d v="2013-05-23T05:00:00"/>
    <s v="23"/>
    <s v="05"/>
    <s v="2013"/>
  </r>
  <r>
    <n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x v="3"/>
    <s v="plays"/>
    <d v="2011-05-06T05:00:00"/>
    <s v="06"/>
    <x v="11"/>
    <x v="8"/>
    <d v="2011-05-07T05:00:00"/>
    <s v="07"/>
    <s v="05"/>
    <s v="2011"/>
  </r>
  <r>
    <n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x v="7"/>
    <s v="photography books"/>
    <d v="2016-07-08T05:00:00"/>
    <s v="08"/>
    <x v="8"/>
    <x v="7"/>
    <d v="2016-07-12T05:00:00"/>
    <s v="12"/>
    <s v="07"/>
    <s v="2016"/>
  </r>
  <r>
    <n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x v="3"/>
    <s v="plays"/>
    <d v="2016-09-13T05:00:00"/>
    <s v="13"/>
    <x v="3"/>
    <x v="7"/>
    <d v="2016-09-18T05:00:00"/>
    <s v="18"/>
    <s v="09"/>
    <s v="2016"/>
  </r>
  <r>
    <n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x v="1"/>
    <s v="indie rock"/>
    <d v="2018-04-15T05:00:00"/>
    <s v="15"/>
    <x v="9"/>
    <x v="9"/>
    <d v="2018-05-11T05:00:00"/>
    <s v="11"/>
    <s v="05"/>
    <s v="2018"/>
  </r>
  <r>
    <n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x v="3"/>
    <s v="plays"/>
    <d v="2015-07-16T05:00:00"/>
    <s v="16"/>
    <x v="8"/>
    <x v="0"/>
    <d v="2015-07-21T05:00:00"/>
    <s v="21"/>
    <s v="07"/>
    <s v="2015"/>
  </r>
  <r>
    <n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x v="7"/>
    <s v="photography books"/>
    <d v="2015-01-25T06:00:00"/>
    <s v="25"/>
    <x v="2"/>
    <x v="0"/>
    <d v="2015-01-31T06:00:00"/>
    <s v="31"/>
    <s v="01"/>
    <s v="2015"/>
  </r>
  <r>
    <n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x v="3"/>
    <s v="plays"/>
    <d v="2020-01-27T06:00:00"/>
    <s v="27"/>
    <x v="2"/>
    <x v="10"/>
    <d v="2020-02-10T06:00:00"/>
    <s v="10"/>
    <s v="02"/>
    <s v="202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x v="3"/>
    <s v="plays"/>
    <d v="2010-09-28T05:00:00"/>
    <s v="28"/>
    <x v="3"/>
    <x v="6"/>
    <d v="2010-10-07T05:00:00"/>
    <s v="07"/>
    <s v="10"/>
    <s v="2010"/>
  </r>
  <r>
    <n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x v="0"/>
    <s v="food trucks"/>
    <d v="2010-06-16T05:00:00"/>
    <s v="16"/>
    <x v="5"/>
    <x v="6"/>
    <d v="2010-07-10T05:00:00"/>
    <s v="10"/>
    <s v="07"/>
    <s v="2010"/>
  </r>
  <r>
    <n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x v="1"/>
    <s v="indie rock"/>
    <d v="2010-10-04T05:00:00"/>
    <s v="04"/>
    <x v="4"/>
    <x v="6"/>
    <d v="2010-10-07T05:00:00"/>
    <s v="07"/>
    <s v="10"/>
    <s v="2010"/>
  </r>
  <r>
    <n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x v="3"/>
    <s v="plays"/>
    <d v="2016-07-06T05:00:00"/>
    <s v="06"/>
    <x v="8"/>
    <x v="7"/>
    <d v="2016-07-08T05:00:00"/>
    <s v="08"/>
    <s v="07"/>
    <s v="2016"/>
  </r>
  <r>
    <n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x v="3"/>
    <s v="plays"/>
    <d v="2019-05-01T05:00:00"/>
    <s v="01"/>
    <x v="11"/>
    <x v="3"/>
    <d v="2019-05-12T05:00:00"/>
    <s v="12"/>
    <s v="05"/>
    <s v="2019"/>
  </r>
  <r>
    <n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x v="3"/>
    <s v="plays"/>
    <d v="2019-03-26T05:00:00"/>
    <s v="26"/>
    <x v="6"/>
    <x v="3"/>
    <d v="2019-03-30T05:00:00"/>
    <s v="30"/>
    <s v="03"/>
    <s v="2019"/>
  </r>
  <r>
    <n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x v="3"/>
    <s v="plays"/>
    <d v="2014-11-02T05:00:00"/>
    <s v="02"/>
    <x v="0"/>
    <x v="1"/>
    <d v="2014-11-20T06:00:00"/>
    <s v="20"/>
    <s v="11"/>
    <s v="2014"/>
  </r>
  <r>
    <n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x v="4"/>
    <s v="animation"/>
    <d v="2015-11-07T06:00:00"/>
    <s v="07"/>
    <x v="0"/>
    <x v="0"/>
    <d v="2015-11-11T06:00:00"/>
    <s v="11"/>
    <s v="11"/>
    <s v="2015"/>
  </r>
  <r>
    <n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x v="4"/>
    <s v="television"/>
    <d v="2017-03-25T05:00:00"/>
    <s v="25"/>
    <x v="6"/>
    <x v="5"/>
    <d v="2017-04-08T05:00:00"/>
    <s v="08"/>
    <s v="04"/>
    <s v="2017"/>
  </r>
  <r>
    <n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x v="4"/>
    <s v="television"/>
    <d v="2013-02-09T06:00:00"/>
    <s v="09"/>
    <x v="10"/>
    <x v="2"/>
    <d v="2013-03-13T05:00:00"/>
    <s v="13"/>
    <s v="03"/>
    <s v="2013"/>
  </r>
  <r>
    <n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x v="4"/>
    <s v="animation"/>
    <d v="2012-01-18T06:00:00"/>
    <s v="18"/>
    <x v="2"/>
    <x v="4"/>
    <d v="2012-03-03T06:00:00"/>
    <s v="03"/>
    <s v="03"/>
    <s v="2012"/>
  </r>
  <r>
    <n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x v="3"/>
    <s v="plays"/>
    <d v="2016-11-14T06:00:00"/>
    <s v="14"/>
    <x v="0"/>
    <x v="7"/>
    <d v="2016-11-22T06:00:00"/>
    <s v="22"/>
    <s v="11"/>
    <s v="2016"/>
  </r>
  <r>
    <n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x v="3"/>
    <s v="plays"/>
    <d v="2010-07-27T05:00:00"/>
    <s v="27"/>
    <x v="8"/>
    <x v="6"/>
    <d v="2010-08-08T05:00:00"/>
    <s v="08"/>
    <s v="08"/>
    <s v="2010"/>
  </r>
  <r>
    <n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x v="4"/>
    <s v="drama"/>
    <d v="2018-07-28T05:00:00"/>
    <s v="28"/>
    <x v="8"/>
    <x v="9"/>
    <d v="2018-07-28T05:00:00"/>
    <s v="28"/>
    <s v="07"/>
    <s v="2018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x v="3"/>
    <s v="plays"/>
    <d v="2016-01-18T06:00:00"/>
    <s v="18"/>
    <x v="2"/>
    <x v="7"/>
    <d v="2016-01-21T06:00:00"/>
    <s v="21"/>
    <s v="01"/>
    <s v="2016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x v="3"/>
    <s v="plays"/>
    <d v="2017-02-20T06:00:00"/>
    <s v="20"/>
    <x v="10"/>
    <x v="5"/>
    <d v="2017-03-20T05:00:00"/>
    <s v="20"/>
    <s v="03"/>
    <s v="2017"/>
  </r>
  <r>
    <n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x v="2"/>
    <s v="wearables"/>
    <d v="2018-12-17T06:00:00"/>
    <s v="17"/>
    <x v="7"/>
    <x v="9"/>
    <d v="2018-12-26T06:00:00"/>
    <s v="26"/>
    <s v="12"/>
    <s v="2018"/>
  </r>
  <r>
    <n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x v="3"/>
    <s v="plays"/>
    <d v="2017-03-01T06:00:00"/>
    <s v="01"/>
    <x v="6"/>
    <x v="5"/>
    <d v="2017-03-19T05:00:00"/>
    <s v="19"/>
    <s v="03"/>
    <s v="2017"/>
  </r>
  <r>
    <n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x v="3"/>
    <s v="plays"/>
    <d v="2018-12-18T06:00:00"/>
    <s v="18"/>
    <x v="7"/>
    <x v="9"/>
    <d v="2019-01-03T06:00:00"/>
    <s v="03"/>
    <s v="01"/>
    <s v="2019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x v="1"/>
    <s v="rock"/>
    <d v="2018-09-26T05:00:00"/>
    <s v="26"/>
    <x v="3"/>
    <x v="9"/>
    <d v="2018-10-17T05:00:00"/>
    <s v="17"/>
    <s v="10"/>
    <s v="2018"/>
  </r>
  <r>
    <n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x v="6"/>
    <s v="video games"/>
    <d v="2013-03-13T05:00:00"/>
    <s v="13"/>
    <x v="6"/>
    <x v="2"/>
    <d v="2013-03-24T05:00:00"/>
    <s v="24"/>
    <s v="03"/>
    <s v="2013"/>
  </r>
  <r>
    <n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x v="5"/>
    <s v="translations"/>
    <d v="2018-04-09T05:00:00"/>
    <s v="09"/>
    <x v="9"/>
    <x v="9"/>
    <d v="2018-05-03T05:00:00"/>
    <s v="03"/>
    <s v="05"/>
    <s v="2018"/>
  </r>
  <r>
    <n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x v="0"/>
    <s v="food trucks"/>
    <d v="2017-07-06T05:00:00"/>
    <s v="06"/>
    <x v="8"/>
    <x v="5"/>
    <d v="2017-07-24T05:00:00"/>
    <s v="24"/>
    <s v="07"/>
    <s v="2017"/>
  </r>
  <r>
    <n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x v="3"/>
    <s v="plays"/>
    <d v="2010-10-20T05:00:00"/>
    <s v="20"/>
    <x v="4"/>
    <x v="6"/>
    <d v="2010-10-31T05:00:00"/>
    <s v="31"/>
    <s v="10"/>
    <s v="2010"/>
  </r>
  <r>
    <n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x v="1"/>
    <s v="jazz"/>
    <d v="2014-07-08T05:00:00"/>
    <s v="08"/>
    <x v="8"/>
    <x v="1"/>
    <d v="2014-08-04T05:00:00"/>
    <s v="04"/>
    <s v="08"/>
    <s v="2014"/>
  </r>
  <r>
    <n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x v="4"/>
    <s v="shorts"/>
    <d v="2014-02-22T06:00:00"/>
    <s v="22"/>
    <x v="10"/>
    <x v="1"/>
    <d v="2014-03-09T06:00:00"/>
    <s v="09"/>
    <s v="03"/>
    <s v="2014"/>
  </r>
  <r>
    <n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x v="2"/>
    <s v="web"/>
    <d v="2016-08-05T05:00:00"/>
    <s v="05"/>
    <x v="1"/>
    <x v="7"/>
    <d v="2016-09-17T05:00:00"/>
    <s v="17"/>
    <s v="09"/>
    <s v="2016"/>
  </r>
  <r>
    <n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x v="2"/>
    <s v="web"/>
    <d v="2016-04-08T05:00:00"/>
    <s v="08"/>
    <x v="9"/>
    <x v="7"/>
    <d v="2016-04-10T05:00:00"/>
    <s v="10"/>
    <s v="04"/>
    <s v="2016"/>
  </r>
  <r>
    <n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x v="1"/>
    <s v="metal"/>
    <d v="2015-08-24T05:00:00"/>
    <s v="24"/>
    <x v="1"/>
    <x v="0"/>
    <d v="2015-08-29T05:00:00"/>
    <s v="29"/>
    <s v="08"/>
    <s v="2015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x v="7"/>
    <s v="photography books"/>
    <d v="2017-03-02T06:00:00"/>
    <s v="02"/>
    <x v="6"/>
    <x v="5"/>
    <d v="2017-03-15T05:00:00"/>
    <s v="15"/>
    <s v="03"/>
    <s v="2017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x v="0"/>
    <s v="food trucks"/>
    <d v="2017-12-28T06:00:00"/>
    <s v="28"/>
    <x v="7"/>
    <x v="5"/>
    <d v="2018-01-02T06:00:00"/>
    <s v="02"/>
    <s v="01"/>
    <s v="2018"/>
  </r>
  <r>
    <n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x v="4"/>
    <s v="science fiction"/>
    <d v="2017-12-27T06:00:00"/>
    <s v="27"/>
    <x v="7"/>
    <x v="5"/>
    <d v="2018-01-12T06:00:00"/>
    <s v="12"/>
    <s v="01"/>
    <s v="2018"/>
  </r>
  <r>
    <n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x v="1"/>
    <s v="rock"/>
    <d v="2015-08-30T05:00:00"/>
    <s v="30"/>
    <x v="1"/>
    <x v="0"/>
    <d v="2015-09-22T05:00:00"/>
    <s v="22"/>
    <s v="09"/>
    <s v="2015"/>
  </r>
  <r>
    <n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x v="4"/>
    <s v="documentary"/>
    <d v="2011-01-27T06:00:00"/>
    <s v="27"/>
    <x v="2"/>
    <x v="8"/>
    <d v="2011-01-28T06:00:00"/>
    <s v="28"/>
    <s v="01"/>
    <s v="2011"/>
  </r>
  <r>
    <n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x v="3"/>
    <s v="plays"/>
    <d v="2015-08-21T05:00:00"/>
    <s v="21"/>
    <x v="1"/>
    <x v="0"/>
    <d v="2015-08-30T05:00:00"/>
    <s v="30"/>
    <s v="08"/>
    <s v="2015"/>
  </r>
  <r>
    <n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x v="1"/>
    <s v="jazz"/>
    <d v="2012-03-28T05:00:00"/>
    <s v="28"/>
    <x v="6"/>
    <x v="4"/>
    <d v="2012-04-27T05:00:00"/>
    <s v="27"/>
    <s v="04"/>
    <s v="2012"/>
  </r>
  <r>
    <n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x v="3"/>
    <s v="plays"/>
    <d v="2018-12-09T06:00:00"/>
    <s v="09"/>
    <x v="7"/>
    <x v="9"/>
    <d v="2018-12-13T06:00:00"/>
    <s v="13"/>
    <s v="12"/>
    <s v="2018"/>
  </r>
  <r>
    <n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x v="3"/>
    <s v="plays"/>
    <d v="2010-10-07T05:00:00"/>
    <s v="07"/>
    <x v="4"/>
    <x v="6"/>
    <d v="2010-10-30T05:00:00"/>
    <s v="30"/>
    <s v="10"/>
    <s v="2010"/>
  </r>
  <r>
    <n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x v="1"/>
    <s v="jazz"/>
    <d v="2012-02-20T06:00:00"/>
    <s v="20"/>
    <x v="10"/>
    <x v="4"/>
    <d v="2012-03-01T06:00:00"/>
    <s v="01"/>
    <s v="03"/>
    <s v="2012"/>
  </r>
  <r>
    <n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x v="4"/>
    <s v="documentary"/>
    <d v="2011-07-09T05:00:00"/>
    <s v="09"/>
    <x v="8"/>
    <x v="8"/>
    <d v="2011-07-23T05:00:00"/>
    <s v="23"/>
    <s v="07"/>
    <s v="2011"/>
  </r>
  <r>
    <n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x v="3"/>
    <s v="plays"/>
    <d v="2013-08-30T05:00:00"/>
    <s v="30"/>
    <x v="1"/>
    <x v="2"/>
    <d v="2013-09-05T05:00:00"/>
    <s v="05"/>
    <s v="09"/>
    <s v="2013"/>
  </r>
  <r>
    <n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x v="8"/>
    <s v="audio"/>
    <d v="2014-09-10T05:00:00"/>
    <s v="10"/>
    <x v="3"/>
    <x v="1"/>
    <d v="2014-09-19T05:00:00"/>
    <s v="19"/>
    <s v="09"/>
    <s v="2014"/>
  </r>
  <r>
    <n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x v="3"/>
    <s v="plays"/>
    <d v="2012-08-01T05:00:00"/>
    <s v="01"/>
    <x v="1"/>
    <x v="4"/>
    <d v="2012-08-13T05:00:00"/>
    <s v="13"/>
    <s v="08"/>
    <s v="2012"/>
  </r>
  <r>
    <n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x v="3"/>
    <s v="plays"/>
    <d v="2017-06-26T05:00:00"/>
    <s v="26"/>
    <x v="5"/>
    <x v="5"/>
    <d v="2017-07-05T05:00:00"/>
    <s v="05"/>
    <s v="07"/>
    <s v="2017"/>
  </r>
  <r>
    <n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x v="1"/>
    <s v="indie rock"/>
    <d v="2016-02-25T06:00:00"/>
    <s v="25"/>
    <x v="10"/>
    <x v="7"/>
    <d v="2016-03-08T06:00:00"/>
    <s v="08"/>
    <s v="03"/>
    <s v="2016"/>
  </r>
  <r>
    <n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x v="3"/>
    <s v="plays"/>
    <d v="2010-07-31T05:00:00"/>
    <s v="31"/>
    <x v="8"/>
    <x v="6"/>
    <d v="2010-08-04T05:00:00"/>
    <s v="04"/>
    <s v="08"/>
    <s v="2010"/>
  </r>
  <r>
    <n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x v="3"/>
    <s v="plays"/>
    <d v="2018-03-21T05:00:00"/>
    <s v="21"/>
    <x v="6"/>
    <x v="9"/>
    <d v="2018-03-31T05:00:00"/>
    <s v="31"/>
    <s v="03"/>
    <s v="2018"/>
  </r>
  <r>
    <n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x v="1"/>
    <s v="indie rock"/>
    <d v="2016-04-15T05:00:00"/>
    <s v="15"/>
    <x v="9"/>
    <x v="7"/>
    <d v="2016-05-06T05:00:00"/>
    <s v="06"/>
    <s v="05"/>
    <s v="2016"/>
  </r>
  <r>
    <n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x v="7"/>
    <s v="photography books"/>
    <d v="2011-08-19T05:00:00"/>
    <s v="19"/>
    <x v="1"/>
    <x v="8"/>
    <d v="2011-10-05T05:00:00"/>
    <s v="05"/>
    <s v="10"/>
    <s v="2011"/>
  </r>
  <r>
    <n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x v="8"/>
    <s v="audio"/>
    <d v="2019-09-11T05:00:00"/>
    <s v="11"/>
    <x v="3"/>
    <x v="3"/>
    <d v="2019-09-18T05:00:00"/>
    <s v="18"/>
    <s v="09"/>
    <s v="2019"/>
  </r>
  <r>
    <n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x v="7"/>
    <s v="photography books"/>
    <d v="2012-09-26T05:00:00"/>
    <s v="26"/>
    <x v="3"/>
    <x v="4"/>
    <d v="2012-10-05T05:00:00"/>
    <s v="05"/>
    <s v="10"/>
    <s v="2012"/>
  </r>
  <r>
    <n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x v="5"/>
    <s v="fiction"/>
    <d v="2016-07-10T05:00:00"/>
    <s v="10"/>
    <x v="8"/>
    <x v="7"/>
    <d v="2016-08-29T05:00:00"/>
    <s v="29"/>
    <s v="08"/>
    <s v="2016"/>
  </r>
  <r>
    <n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x v="4"/>
    <s v="drama"/>
    <d v="2019-01-19T06:00:00"/>
    <s v="19"/>
    <x v="2"/>
    <x v="3"/>
    <d v="2019-01-21T06:00:00"/>
    <s v="21"/>
    <s v="01"/>
    <s v="2019"/>
  </r>
  <r>
    <n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x v="0"/>
    <s v="food trucks"/>
    <d v="2019-10-18T05:00:00"/>
    <s v="18"/>
    <x v="4"/>
    <x v="3"/>
    <d v="2019-10-23T05:00:00"/>
    <s v="23"/>
    <s v="10"/>
    <s v="2019"/>
  </r>
  <r>
    <n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x v="6"/>
    <s v="mobile games"/>
    <d v="2019-12-14T06:00:00"/>
    <s v="14"/>
    <x v="7"/>
    <x v="3"/>
    <d v="2019-12-16T06:00:00"/>
    <s v="16"/>
    <s v="12"/>
    <s v="2019"/>
  </r>
  <r>
    <n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x v="3"/>
    <s v="plays"/>
    <d v="2011-12-21T06:00:00"/>
    <s v="21"/>
    <x v="7"/>
    <x v="8"/>
    <d v="2011-12-27T06:00:00"/>
    <s v="27"/>
    <s v="12"/>
    <s v="2011"/>
  </r>
  <r>
    <n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x v="3"/>
    <s v="plays"/>
    <d v="2013-12-11T06:00:00"/>
    <s v="11"/>
    <x v="7"/>
    <x v="2"/>
    <d v="2013-12-20T06:00:00"/>
    <s v="20"/>
    <s v="12"/>
    <s v="2013"/>
  </r>
  <r>
    <n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x v="3"/>
    <s v="plays"/>
    <d v="2018-09-16T05:00:00"/>
    <s v="16"/>
    <x v="3"/>
    <x v="9"/>
    <d v="2018-09-18T05:00:00"/>
    <s v="18"/>
    <s v="09"/>
    <s v="2018"/>
  </r>
  <r>
    <n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x v="5"/>
    <s v="nonfiction"/>
    <d v="2010-06-29T05:00:00"/>
    <s v="29"/>
    <x v="5"/>
    <x v="6"/>
    <d v="2010-07-19T05:00:00"/>
    <s v="19"/>
    <s v="07"/>
    <s v="2010"/>
  </r>
  <r>
    <n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x v="3"/>
    <s v="plays"/>
    <d v="2015-08-23T05:00:00"/>
    <s v="23"/>
    <x v="1"/>
    <x v="0"/>
    <d v="2015-09-16T05:00:00"/>
    <s v="16"/>
    <s v="09"/>
    <s v="2015"/>
  </r>
  <r>
    <n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x v="2"/>
    <s v="wearables"/>
    <d v="2018-03-27T05:00:00"/>
    <s v="27"/>
    <x v="6"/>
    <x v="9"/>
    <d v="2018-04-07T05:00:00"/>
    <s v="07"/>
    <s v="04"/>
    <s v="2018"/>
  </r>
  <r>
    <n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x v="3"/>
    <s v="plays"/>
    <d v="2017-03-12T06:00:00"/>
    <s v="12"/>
    <x v="6"/>
    <x v="5"/>
    <d v="2017-03-15T05:00:00"/>
    <s v="15"/>
    <s v="03"/>
    <s v="2017"/>
  </r>
  <r>
    <n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x v="4"/>
    <s v="television"/>
    <d v="2019-01-10T06:00:00"/>
    <s v="10"/>
    <x v="2"/>
    <x v="3"/>
    <d v="2019-01-26T06:00:00"/>
    <s v="26"/>
    <s v="01"/>
    <s v="2019"/>
  </r>
  <r>
    <n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x v="2"/>
    <s v="web"/>
    <d v="2013-10-29T05:00:00"/>
    <s v="29"/>
    <x v="4"/>
    <x v="2"/>
    <d v="2013-11-10T06:00:00"/>
    <s v="10"/>
    <s v="11"/>
    <s v="2013"/>
  </r>
  <r>
    <n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x v="4"/>
    <s v="documentary"/>
    <d v="2011-11-27T06:00:00"/>
    <s v="27"/>
    <x v="0"/>
    <x v="8"/>
    <d v="2011-12-03T06:00:00"/>
    <s v="03"/>
    <s v="12"/>
    <s v="2011"/>
  </r>
  <r>
    <n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x v="4"/>
    <s v="documentary"/>
    <d v="2012-10-03T05:00:00"/>
    <s v="03"/>
    <x v="4"/>
    <x v="4"/>
    <d v="2012-10-20T05:00:00"/>
    <s v="20"/>
    <s v="10"/>
    <s v="2012"/>
  </r>
  <r>
    <n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x v="1"/>
    <s v="rock"/>
    <d v="2019-07-09T05:00:00"/>
    <s v="09"/>
    <x v="8"/>
    <x v="3"/>
    <d v="2019-07-27T05:00:00"/>
    <s v="27"/>
    <s v="07"/>
    <s v="2019"/>
  </r>
  <r>
    <n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x v="3"/>
    <s v="plays"/>
    <d v="2017-10-17T05:00:00"/>
    <s v="17"/>
    <x v="4"/>
    <x v="5"/>
    <d v="2017-11-03T05:00:00"/>
    <s v="03"/>
    <s v="11"/>
    <s v="2017"/>
  </r>
  <r>
    <n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x v="3"/>
    <s v="plays"/>
    <d v="2017-11-27T06:00:00"/>
    <s v="27"/>
    <x v="0"/>
    <x v="5"/>
    <d v="2018-01-03T06:00:00"/>
    <s v="03"/>
    <s v="01"/>
    <s v="2018"/>
  </r>
  <r>
    <n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x v="1"/>
    <s v="rock"/>
    <d v="2015-11-14T06:00:00"/>
    <s v="14"/>
    <x v="0"/>
    <x v="0"/>
    <d v="2015-11-30T06:00:00"/>
    <s v="30"/>
    <s v="11"/>
    <s v="2015"/>
  </r>
  <r>
    <n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x v="3"/>
    <s v="plays"/>
    <d v="2015-04-20T05:00:00"/>
    <s v="20"/>
    <x v="9"/>
    <x v="0"/>
    <d v="2015-04-21T05:00:00"/>
    <s v="21"/>
    <s v="04"/>
    <s v="2015"/>
  </r>
  <r>
    <n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x v="1"/>
    <s v="electric music"/>
    <d v="2018-03-31T05:00:00"/>
    <s v="31"/>
    <x v="6"/>
    <x v="9"/>
    <d v="2018-04-02T05:00:00"/>
    <s v="02"/>
    <s v="04"/>
    <s v="2018"/>
  </r>
  <r>
    <n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x v="2"/>
    <s v="wearables"/>
    <d v="2011-11-24T06:00:00"/>
    <s v="24"/>
    <x v="0"/>
    <x v="8"/>
    <d v="2011-12-08T06:00:00"/>
    <s v="08"/>
    <s v="12"/>
    <s v="2011"/>
  </r>
  <r>
    <n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x v="4"/>
    <s v="drama"/>
    <d v="2019-06-25T05:00:00"/>
    <s v="25"/>
    <x v="5"/>
    <x v="3"/>
    <d v="2019-06-26T05:00:00"/>
    <s v="26"/>
    <s v="06"/>
    <s v="2019"/>
  </r>
  <r>
    <n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x v="2"/>
    <s v="wearables"/>
    <d v="2010-01-25T06:00:00"/>
    <s v="25"/>
    <x v="2"/>
    <x v="6"/>
    <d v="2010-02-09T06:00:00"/>
    <s v="09"/>
    <s v="02"/>
    <s v="2010"/>
  </r>
  <r>
    <n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x v="3"/>
    <s v="plays"/>
    <d v="2011-03-27T05:00:00"/>
    <s v="27"/>
    <x v="6"/>
    <x v="8"/>
    <d v="2011-04-03T05:00:00"/>
    <s v="03"/>
    <s v="04"/>
    <s v="2011"/>
  </r>
  <r>
    <n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x v="2"/>
    <s v="wearables"/>
    <d v="2013-07-22T05:00:00"/>
    <s v="22"/>
    <x v="8"/>
    <x v="2"/>
    <d v="2013-07-27T05:00:00"/>
    <s v="27"/>
    <s v="07"/>
    <s v="2013"/>
  </r>
  <r>
    <n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x v="5"/>
    <s v="translations"/>
    <d v="2012-04-21T05:00:00"/>
    <s v="21"/>
    <x v="9"/>
    <x v="4"/>
    <d v="2012-05-08T05:00:00"/>
    <s v="08"/>
    <s v="05"/>
    <s v="2012"/>
  </r>
  <r>
    <n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x v="4"/>
    <s v="animation"/>
    <d v="2016-07-04T05:00:00"/>
    <s v="04"/>
    <x v="8"/>
    <x v="7"/>
    <d v="2016-07-19T05:00:00"/>
    <s v="19"/>
    <s v="07"/>
    <s v="2016"/>
  </r>
  <r>
    <n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x v="5"/>
    <s v="nonfiction"/>
    <d v="2013-12-11T06:00:00"/>
    <s v="11"/>
    <x v="7"/>
    <x v="2"/>
    <d v="2013-12-15T06:00:00"/>
    <s v="15"/>
    <s v="12"/>
    <s v="2013"/>
  </r>
  <r>
    <n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x v="2"/>
    <s v="web"/>
    <d v="2019-01-06T06:00:00"/>
    <s v="06"/>
    <x v="2"/>
    <x v="3"/>
    <d v="2019-01-14T06:00:00"/>
    <s v="14"/>
    <s v="01"/>
    <s v="2019"/>
  </r>
  <r>
    <n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x v="4"/>
    <s v="drama"/>
    <d v="2018-12-08T06:00:00"/>
    <s v="08"/>
    <x v="7"/>
    <x v="9"/>
    <d v="2019-01-13T06:00:00"/>
    <s v="13"/>
    <s v="01"/>
    <s v="2019"/>
  </r>
  <r>
    <n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x v="3"/>
    <s v="plays"/>
    <d v="2017-05-22T05:00:00"/>
    <s v="22"/>
    <x v="11"/>
    <x v="5"/>
    <d v="2017-06-01T05:00:00"/>
    <s v="01"/>
    <s v="06"/>
    <s v="2017"/>
  </r>
  <r>
    <n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x v="3"/>
    <s v="plays"/>
    <d v="2012-04-19T05:00:00"/>
    <s v="19"/>
    <x v="9"/>
    <x v="4"/>
    <d v="2012-04-26T05:00:00"/>
    <s v="26"/>
    <s v="04"/>
    <s v="2012"/>
  </r>
  <r>
    <n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x v="3"/>
    <s v="plays"/>
    <d v="2018-07-14T05:00:00"/>
    <s v="14"/>
    <x v="8"/>
    <x v="9"/>
    <d v="2018-07-21T05:00:00"/>
    <s v="21"/>
    <s v="07"/>
    <s v="2018"/>
  </r>
  <r>
    <n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x v="3"/>
    <s v="plays"/>
    <d v="2016-01-24T06:00:00"/>
    <s v="24"/>
    <x v="2"/>
    <x v="7"/>
    <d v="2016-01-26T06:00:00"/>
    <s v="26"/>
    <s v="01"/>
    <s v="2016"/>
  </r>
  <r>
    <n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x v="3"/>
    <s v="plays"/>
    <d v="2016-07-08T05:00:00"/>
    <s v="08"/>
    <x v="8"/>
    <x v="7"/>
    <d v="2016-08-18T05:00:00"/>
    <s v="18"/>
    <s v="08"/>
    <s v="2016"/>
  </r>
  <r>
    <n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x v="5"/>
    <s v="radio &amp; podcasts"/>
    <d v="2016-08-22T05:00:00"/>
    <s v="22"/>
    <x v="1"/>
    <x v="7"/>
    <d v="2016-09-03T05:00:00"/>
    <s v="03"/>
    <s v="09"/>
    <s v="2016"/>
  </r>
  <r>
    <n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x v="1"/>
    <s v="rock"/>
    <d v="2014-08-19T05:00:00"/>
    <s v="19"/>
    <x v="1"/>
    <x v="1"/>
    <d v="2014-08-20T05:00:00"/>
    <s v="20"/>
    <s v="08"/>
    <s v="2014"/>
  </r>
  <r>
    <n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x v="6"/>
    <s v="mobile games"/>
    <d v="2010-08-07T05:00:00"/>
    <s v="07"/>
    <x v="1"/>
    <x v="6"/>
    <d v="2010-08-12T05:00:00"/>
    <s v="12"/>
    <s v="08"/>
    <s v="2010"/>
  </r>
  <r>
    <n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x v="3"/>
    <s v="plays"/>
    <d v="2013-07-10T05:00:00"/>
    <s v="10"/>
    <x v="8"/>
    <x v="2"/>
    <d v="2013-08-07T05:00:00"/>
    <s v="07"/>
    <s v="08"/>
    <s v="2013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x v="4"/>
    <s v="documentary"/>
    <d v="2011-08-22T05:00:00"/>
    <s v="22"/>
    <x v="1"/>
    <x v="8"/>
    <d v="2011-09-12T05:00:00"/>
    <s v="12"/>
    <s v="09"/>
    <s v="2011"/>
  </r>
  <r>
    <n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x v="2"/>
    <s v="wearables"/>
    <d v="2013-06-17T05:00:00"/>
    <s v="17"/>
    <x v="5"/>
    <x v="2"/>
    <d v="2013-07-13T05:00:00"/>
    <s v="13"/>
    <s v="07"/>
    <s v="2013"/>
  </r>
  <r>
    <n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x v="5"/>
    <s v="fiction"/>
    <d v="2012-05-29T05:00:00"/>
    <s v="29"/>
    <x v="11"/>
    <x v="4"/>
    <d v="2012-06-09T05:00:00"/>
    <s v="09"/>
    <s v="06"/>
    <s v="2012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x v="3"/>
    <s v="plays"/>
    <d v="2018-02-21T06:00:00"/>
    <s v="21"/>
    <x v="10"/>
    <x v="9"/>
    <d v="2018-03-07T06:00:00"/>
    <s v="07"/>
    <s v="03"/>
    <s v="2018"/>
  </r>
  <r>
    <n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x v="1"/>
    <s v="rock"/>
    <d v="2018-04-04T05:00:00"/>
    <s v="04"/>
    <x v="9"/>
    <x v="9"/>
    <d v="2018-04-10T05:00:00"/>
    <s v="10"/>
    <s v="04"/>
    <s v="2018"/>
  </r>
  <r>
    <n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x v="4"/>
    <s v="documentary"/>
    <d v="2017-11-06T06:00:00"/>
    <s v="06"/>
    <x v="0"/>
    <x v="5"/>
    <d v="2017-12-03T06:00:00"/>
    <s v="03"/>
    <s v="12"/>
    <s v="2017"/>
  </r>
  <r>
    <n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x v="3"/>
    <s v="plays"/>
    <d v="2016-03-02T06:00:00"/>
    <s v="02"/>
    <x v="6"/>
    <x v="7"/>
    <d v="2016-03-23T05:00:00"/>
    <s v="23"/>
    <s v="03"/>
    <s v="2016"/>
  </r>
  <r>
    <n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x v="3"/>
    <s v="plays"/>
    <d v="2014-10-22T05:00:00"/>
    <s v="22"/>
    <x v="4"/>
    <x v="1"/>
    <d v="2014-10-24T05:00:00"/>
    <s v="24"/>
    <s v="10"/>
    <s v="2014"/>
  </r>
  <r>
    <n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x v="6"/>
    <s v="mobile games"/>
    <d v="2014-11-15T06:00:00"/>
    <s v="15"/>
    <x v="0"/>
    <x v="1"/>
    <d v="2014-11-17T06:00:00"/>
    <s v="17"/>
    <s v="11"/>
    <s v="2014"/>
  </r>
  <r>
    <n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x v="3"/>
    <s v="plays"/>
    <d v="2010-10-25T05:00:00"/>
    <s v="25"/>
    <x v="4"/>
    <x v="6"/>
    <d v="2010-10-31T05:00:00"/>
    <s v="31"/>
    <s v="10"/>
    <s v="2010"/>
  </r>
  <r>
    <n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x v="2"/>
    <s v="web"/>
    <d v="2019-01-20T06:00:00"/>
    <s v="20"/>
    <x v="2"/>
    <x v="3"/>
    <d v="2019-03-19T05:00:00"/>
    <s v="19"/>
    <s v="03"/>
    <s v="2019"/>
  </r>
  <r>
    <n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x v="3"/>
    <s v="plays"/>
    <d v="2016-05-25T05:00:00"/>
    <s v="25"/>
    <x v="11"/>
    <x v="7"/>
    <d v="2016-06-05T05:00:00"/>
    <s v="05"/>
    <s v="06"/>
    <s v="2016"/>
  </r>
  <r>
    <n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x v="4"/>
    <s v="drama"/>
    <d v="2013-02-04T06:00:00"/>
    <s v="04"/>
    <x v="10"/>
    <x v="2"/>
    <d v="2013-02-06T06:00:00"/>
    <s v="06"/>
    <s v="02"/>
    <s v="2013"/>
  </r>
  <r>
    <n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x v="2"/>
    <s v="wearables"/>
    <d v="2015-05-23T05:00:00"/>
    <s v="23"/>
    <x v="11"/>
    <x v="0"/>
    <d v="2015-05-29T05:00:00"/>
    <s v="29"/>
    <s v="05"/>
    <s v="2015"/>
  </r>
  <r>
    <n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x v="2"/>
    <s v="web"/>
    <d v="2017-07-23T05:00:00"/>
    <s v="23"/>
    <x v="8"/>
    <x v="5"/>
    <d v="2017-07-24T05:00:00"/>
    <s v="24"/>
    <s v="07"/>
    <s v="2017"/>
  </r>
  <r>
    <n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x v="1"/>
    <s v="rock"/>
    <d v="2017-03-22T05:00:00"/>
    <s v="22"/>
    <x v="6"/>
    <x v="5"/>
    <d v="2017-04-14T05:00:00"/>
    <s v="14"/>
    <s v="04"/>
    <s v="2017"/>
  </r>
  <r>
    <n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x v="1"/>
    <s v="metal"/>
    <d v="2014-07-24T05:00:00"/>
    <s v="24"/>
    <x v="8"/>
    <x v="1"/>
    <d v="2014-08-06T05:00:00"/>
    <s v="06"/>
    <s v="08"/>
    <s v="2014"/>
  </r>
  <r>
    <n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x v="3"/>
    <s v="plays"/>
    <d v="2017-01-28T06:00:00"/>
    <s v="28"/>
    <x v="2"/>
    <x v="5"/>
    <d v="2017-02-09T06:00:00"/>
    <s v="09"/>
    <s v="02"/>
    <s v="2017"/>
  </r>
  <r>
    <n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x v="7"/>
    <s v="photography books"/>
    <d v="2016-03-30T05:00:00"/>
    <s v="30"/>
    <x v="6"/>
    <x v="7"/>
    <d v="2016-04-06T05:00:00"/>
    <s v="06"/>
    <s v="04"/>
    <s v="2016"/>
  </r>
  <r>
    <n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x v="5"/>
    <s v="nonfiction"/>
    <d v="2015-02-20T06:00:00"/>
    <s v="20"/>
    <x v="10"/>
    <x v="0"/>
    <d v="2015-02-24T06:00:00"/>
    <s v="24"/>
    <s v="02"/>
    <s v="2015"/>
  </r>
  <r>
    <n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x v="1"/>
    <s v="indie rock"/>
    <d v="2016-11-11T06:00:00"/>
    <s v="11"/>
    <x v="0"/>
    <x v="7"/>
    <d v="2016-11-23T06:00:00"/>
    <s v="23"/>
    <s v="11"/>
    <s v="2016"/>
  </r>
  <r>
    <n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x v="3"/>
    <s v="plays"/>
    <d v="2014-11-16T06:00:00"/>
    <s v="16"/>
    <x v="0"/>
    <x v="1"/>
    <d v="2014-12-08T06:00:00"/>
    <s v="08"/>
    <s v="12"/>
    <s v="2014"/>
  </r>
  <r>
    <n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x v="1"/>
    <s v="indie rock"/>
    <d v="2012-06-29T05:00:00"/>
    <s v="29"/>
    <x v="5"/>
    <x v="4"/>
    <d v="2012-06-30T05:00:00"/>
    <s v="30"/>
    <s v="06"/>
    <s v="2012"/>
  </r>
  <r>
    <n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x v="3"/>
    <s v="plays"/>
    <d v="2017-02-03T06:00:00"/>
    <s v="03"/>
    <x v="10"/>
    <x v="5"/>
    <d v="2017-02-06T06:00:00"/>
    <s v="06"/>
    <s v="02"/>
    <s v="2017"/>
  </r>
  <r>
    <n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x v="3"/>
    <s v="plays"/>
    <d v="2010-05-23T05:00:00"/>
    <s v="23"/>
    <x v="11"/>
    <x v="6"/>
    <d v="2010-05-24T05:00:00"/>
    <s v="24"/>
    <s v="05"/>
    <s v="2010"/>
  </r>
  <r>
    <n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x v="1"/>
    <s v="electric music"/>
    <d v="2010-01-19T06:00:00"/>
    <s v="19"/>
    <x v="2"/>
    <x v="6"/>
    <d v="2010-03-02T06:00:00"/>
    <s v="02"/>
    <s v="03"/>
    <s v="2010"/>
  </r>
  <r>
    <n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x v="3"/>
    <s v="plays"/>
    <d v="2015-10-21T05:00:00"/>
    <s v="21"/>
    <x v="4"/>
    <x v="0"/>
    <d v="2015-10-27T05:00:00"/>
    <s v="27"/>
    <s v="10"/>
    <s v="2015"/>
  </r>
  <r>
    <n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x v="3"/>
    <s v="plays"/>
    <d v="2018-08-10T05:00:00"/>
    <s v="10"/>
    <x v="1"/>
    <x v="9"/>
    <d v="2018-08-12T05:00:00"/>
    <s v="12"/>
    <s v="08"/>
    <s v="2018"/>
  </r>
  <r>
    <n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x v="2"/>
    <s v="wearables"/>
    <d v="2010-05-30T05:00:00"/>
    <s v="30"/>
    <x v="11"/>
    <x v="6"/>
    <d v="2010-06-26T05:00:00"/>
    <s v="26"/>
    <s v="06"/>
    <s v="2010"/>
  </r>
  <r>
    <n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x v="2"/>
    <s v="web"/>
    <d v="2011-10-09T05:00:00"/>
    <s v="09"/>
    <x v="4"/>
    <x v="8"/>
    <d v="2011-10-14T05:00:00"/>
    <s v="14"/>
    <s v="10"/>
    <s v="2011"/>
  </r>
  <r>
    <n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x v="3"/>
    <s v="plays"/>
    <d v="2010-09-02T05:00:00"/>
    <s v="02"/>
    <x v="3"/>
    <x v="6"/>
    <d v="2010-09-13T05:00:00"/>
    <s v="13"/>
    <s v="09"/>
    <s v="2010"/>
  </r>
  <r>
    <n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x v="4"/>
    <s v="animation"/>
    <d v="2010-03-01T06:00:00"/>
    <s v="01"/>
    <x v="6"/>
    <x v="6"/>
    <d v="2010-03-26T05:00:00"/>
    <s v="26"/>
    <s v="03"/>
    <s v="2010"/>
  </r>
  <r>
    <n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x v="2"/>
    <s v="wearables"/>
    <d v="2014-10-08T05:00:00"/>
    <s v="08"/>
    <x v="4"/>
    <x v="1"/>
    <d v="2014-10-20T05:00:00"/>
    <s v="20"/>
    <s v="10"/>
    <s v="2014"/>
  </r>
  <r>
    <n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x v="1"/>
    <s v="electric music"/>
    <d v="2010-07-01T05:00:00"/>
    <s v="01"/>
    <x v="8"/>
    <x v="6"/>
    <d v="2010-07-26T05:00:00"/>
    <s v="26"/>
    <s v="07"/>
    <s v="2010"/>
  </r>
  <r>
    <n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x v="5"/>
    <s v="nonfiction"/>
    <d v="2016-03-17T05:00:00"/>
    <s v="17"/>
    <x v="6"/>
    <x v="7"/>
    <d v="2016-04-01T05:00:00"/>
    <s v="01"/>
    <s v="04"/>
    <s v="2016"/>
  </r>
  <r>
    <n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x v="3"/>
    <s v="plays"/>
    <d v="2010-08-05T05:00:00"/>
    <s v="05"/>
    <x v="1"/>
    <x v="6"/>
    <d v="2010-08-23T05:00:00"/>
    <s v="23"/>
    <s v="08"/>
    <s v="2010"/>
  </r>
  <r>
    <n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x v="7"/>
    <s v="photography books"/>
    <d v="2010-05-23T05:00:00"/>
    <s v="23"/>
    <x v="11"/>
    <x v="6"/>
    <d v="2010-06-07T05:00:00"/>
    <s v="07"/>
    <s v="06"/>
    <s v="2010"/>
  </r>
  <r>
    <n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x v="3"/>
    <s v="plays"/>
    <d v="2012-10-28T05:00:00"/>
    <s v="28"/>
    <x v="4"/>
    <x v="4"/>
    <d v="2012-12-20T06:00:00"/>
    <s v="20"/>
    <s v="12"/>
    <s v="2012"/>
  </r>
  <r>
    <n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x v="3"/>
    <s v="plays"/>
    <d v="2017-12-27T06:00:00"/>
    <s v="27"/>
    <x v="7"/>
    <x v="5"/>
    <d v="2018-01-08T06:00:00"/>
    <s v="08"/>
    <s v="01"/>
    <s v="2018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x v="3"/>
    <s v="plays"/>
    <d v="2015-01-20T06:00:00"/>
    <s v="20"/>
    <x v="2"/>
    <x v="0"/>
    <d v="2015-01-26T06:00:00"/>
    <s v="26"/>
    <s v="01"/>
    <s v="2015"/>
  </r>
  <r>
    <n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x v="4"/>
    <s v="drama"/>
    <d v="2011-05-12T05:00:00"/>
    <s v="12"/>
    <x v="11"/>
    <x v="8"/>
    <d v="2011-05-16T05:00:00"/>
    <s v="16"/>
    <s v="05"/>
    <s v="2011"/>
  </r>
  <r>
    <n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x v="1"/>
    <s v="rock"/>
    <d v="2014-10-24T05:00:00"/>
    <s v="24"/>
    <x v="4"/>
    <x v="1"/>
    <d v="2014-11-02T05:00:00"/>
    <s v="02"/>
    <s v="11"/>
    <s v="2014"/>
  </r>
  <r>
    <n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x v="1"/>
    <s v="electric music"/>
    <d v="2018-02-05T06:00:00"/>
    <s v="05"/>
    <x v="10"/>
    <x v="9"/>
    <d v="2018-03-07T06:00:00"/>
    <s v="07"/>
    <s v="03"/>
    <s v="2018"/>
  </r>
  <r>
    <n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x v="6"/>
    <s v="video games"/>
    <d v="2019-08-01T05:00:00"/>
    <s v="01"/>
    <x v="1"/>
    <x v="3"/>
    <d v="2019-08-30T05:00:00"/>
    <s v="30"/>
    <s v="08"/>
    <s v="2019"/>
  </r>
  <r>
    <n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x v="1"/>
    <s v="rock"/>
    <d v="2017-07-22T05:00:00"/>
    <s v="22"/>
    <x v="8"/>
    <x v="5"/>
    <d v="2017-07-27T05:00:00"/>
    <s v="27"/>
    <s v="07"/>
    <s v="2017"/>
  </r>
  <r>
    <n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x v="1"/>
    <s v="jazz"/>
    <d v="2012-11-28T06:00:00"/>
    <s v="28"/>
    <x v="0"/>
    <x v="4"/>
    <d v="2012-12-09T06:00:00"/>
    <s v="09"/>
    <s v="12"/>
    <s v="2012"/>
  </r>
  <r>
    <n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x v="3"/>
    <s v="plays"/>
    <d v="2012-05-08T05:00:00"/>
    <s v="08"/>
    <x v="11"/>
    <x v="4"/>
    <d v="2012-06-12T05:00:00"/>
    <s v="12"/>
    <s v="06"/>
    <s v="2012"/>
  </r>
  <r>
    <n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x v="1"/>
    <s v="rock"/>
    <d v="2011-05-13T05:00:00"/>
    <s v="13"/>
    <x v="11"/>
    <x v="8"/>
    <d v="2011-05-21T05:00:00"/>
    <s v="21"/>
    <s v="05"/>
    <s v="2011"/>
  </r>
  <r>
    <n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x v="1"/>
    <s v="indie rock"/>
    <d v="2017-04-15T05:00:00"/>
    <s v="15"/>
    <x v="9"/>
    <x v="5"/>
    <d v="2017-05-10T05:00:00"/>
    <s v="10"/>
    <s v="05"/>
    <s v="2017"/>
  </r>
  <r>
    <n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x v="4"/>
    <s v="science fiction"/>
    <d v="2018-09-19T05:00:00"/>
    <s v="19"/>
    <x v="3"/>
    <x v="9"/>
    <d v="2018-09-20T05:00:00"/>
    <s v="20"/>
    <s v="09"/>
    <s v="2018"/>
  </r>
  <r>
    <n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x v="5"/>
    <s v="translations"/>
    <d v="2015-10-06T05:00:00"/>
    <s v="06"/>
    <x v="4"/>
    <x v="0"/>
    <d v="2015-11-20T06:00:00"/>
    <s v="20"/>
    <s v="11"/>
    <s v="2015"/>
  </r>
  <r>
    <n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x v="3"/>
    <s v="plays"/>
    <d v="2013-12-11T06:00:00"/>
    <s v="11"/>
    <x v="7"/>
    <x v="2"/>
    <d v="2013-12-26T06:00:00"/>
    <s v="26"/>
    <s v="12"/>
    <s v="2013"/>
  </r>
  <r>
    <n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x v="6"/>
    <s v="video games"/>
    <d v="2013-08-15T05:00:00"/>
    <s v="15"/>
    <x v="1"/>
    <x v="2"/>
    <d v="2013-09-10T05:00:00"/>
    <s v="10"/>
    <s v="09"/>
    <s v="2013"/>
  </r>
  <r>
    <n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x v="3"/>
    <s v="plays"/>
    <d v="2014-04-14T05:00:00"/>
    <s v="14"/>
    <x v="9"/>
    <x v="1"/>
    <d v="2014-04-21T05:00:00"/>
    <s v="21"/>
    <s v="04"/>
    <s v="2014"/>
  </r>
  <r>
    <n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x v="3"/>
    <s v="plays"/>
    <d v="2019-01-26T06:00:00"/>
    <s v="26"/>
    <x v="2"/>
    <x v="3"/>
    <d v="2019-02-22T06:00:00"/>
    <s v="22"/>
    <s v="02"/>
    <s v="2019"/>
  </r>
  <r>
    <n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x v="1"/>
    <s v="indie rock"/>
    <d v="2019-02-09T06:00:00"/>
    <s v="09"/>
    <x v="10"/>
    <x v="3"/>
    <d v="2019-02-13T06:00:00"/>
    <s v="13"/>
    <s v="02"/>
    <s v="2019"/>
  </r>
  <r>
    <n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x v="3"/>
    <s v="plays"/>
    <d v="2017-04-13T05:00:00"/>
    <s v="13"/>
    <x v="9"/>
    <x v="5"/>
    <d v="2017-04-23T05:00:00"/>
    <s v="23"/>
    <s v="04"/>
    <s v="2017"/>
  </r>
  <r>
    <n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x v="2"/>
    <s v="web"/>
    <d v="2016-05-23T05:00:00"/>
    <s v="23"/>
    <x v="11"/>
    <x v="7"/>
    <d v="2016-07-03T05:00:00"/>
    <s v="03"/>
    <s v="07"/>
    <s v="2016"/>
  </r>
  <r>
    <n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x v="1"/>
    <s v="rock"/>
    <d v="2014-11-06T06:00:00"/>
    <s v="06"/>
    <x v="0"/>
    <x v="1"/>
    <d v="2014-11-16T06:00:00"/>
    <s v="16"/>
    <s v="11"/>
    <s v="2014"/>
  </r>
  <r>
    <n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x v="3"/>
    <s v="plays"/>
    <d v="2019-07-04T05:00:00"/>
    <s v="04"/>
    <x v="8"/>
    <x v="3"/>
    <d v="2019-07-22T05:00:00"/>
    <s v="22"/>
    <s v="07"/>
    <s v="2019"/>
  </r>
  <r>
    <n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x v="3"/>
    <s v="plays"/>
    <d v="2011-09-23T05:00:00"/>
    <s v="23"/>
    <x v="3"/>
    <x v="8"/>
    <d v="2011-10-22T05:00:00"/>
    <s v="22"/>
    <s v="10"/>
    <s v="2011"/>
  </r>
  <r>
    <n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x v="4"/>
    <s v="animation"/>
    <d v="2011-08-13T05:00:00"/>
    <s v="13"/>
    <x v="1"/>
    <x v="8"/>
    <d v="2011-08-18T05:00:00"/>
    <s v="18"/>
    <s v="08"/>
    <s v="2011"/>
  </r>
  <r>
    <n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x v="3"/>
    <s v="plays"/>
    <d v="2015-08-14T05:00:00"/>
    <s v="14"/>
    <x v="1"/>
    <x v="0"/>
    <d v="2015-08-23T05:00:00"/>
    <s v="23"/>
    <s v="08"/>
    <s v="2015"/>
  </r>
  <r>
    <n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x v="4"/>
    <s v="drama"/>
    <d v="2016-07-22T05:00:00"/>
    <s v="22"/>
    <x v="8"/>
    <x v="7"/>
    <d v="2016-08-10T05:00:00"/>
    <s v="10"/>
    <s v="08"/>
    <s v="2016"/>
  </r>
  <r>
    <n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x v="3"/>
    <s v="plays"/>
    <d v="2010-10-31T05:00:00"/>
    <s v="31"/>
    <x v="4"/>
    <x v="6"/>
    <d v="2010-12-21T06:00:00"/>
    <s v="21"/>
    <s v="12"/>
    <s v="2010"/>
  </r>
  <r>
    <n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x v="4"/>
    <s v="animation"/>
    <d v="2011-03-01T06:00:00"/>
    <s v="01"/>
    <x v="6"/>
    <x v="8"/>
    <d v="2011-03-29T05:00:00"/>
    <s v="29"/>
    <s v="03"/>
    <s v="2011"/>
  </r>
  <r>
    <n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x v="1"/>
    <s v="rock"/>
    <d v="2013-12-17T06:00:00"/>
    <s v="17"/>
    <x v="7"/>
    <x v="2"/>
    <d v="2013-12-24T06:00:00"/>
    <s v="24"/>
    <s v="12"/>
    <s v="2013"/>
  </r>
  <r>
    <n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x v="2"/>
    <s v="web"/>
    <d v="2016-03-06T06:00:00"/>
    <s v="06"/>
    <x v="6"/>
    <x v="7"/>
    <d v="2016-03-17T05:00:00"/>
    <s v="17"/>
    <s v="03"/>
    <s v="2016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x v="4"/>
    <s v="animation"/>
    <d v="2019-04-27T05:00:00"/>
    <s v="27"/>
    <x v="9"/>
    <x v="3"/>
    <d v="2019-05-31T05:00:00"/>
    <s v="31"/>
    <s v="05"/>
    <s v="2019"/>
  </r>
  <r>
    <n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x v="1"/>
    <s v="jazz"/>
    <d v="2018-03-27T05:00:00"/>
    <s v="27"/>
    <x v="6"/>
    <x v="9"/>
    <d v="2018-04-03T05:00:00"/>
    <s v="03"/>
    <s v="04"/>
    <s v="2018"/>
  </r>
  <r>
    <n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x v="1"/>
    <s v="rock"/>
    <d v="2011-05-21T05:00:00"/>
    <s v="21"/>
    <x v="11"/>
    <x v="8"/>
    <d v="2011-05-30T05:00:00"/>
    <s v="30"/>
    <s v="05"/>
    <s v="2011"/>
  </r>
  <r>
    <n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x v="4"/>
    <s v="animation"/>
    <d v="2012-10-20T05:00:00"/>
    <s v="20"/>
    <x v="4"/>
    <x v="4"/>
    <d v="2012-11-10T06:00:00"/>
    <s v="10"/>
    <s v="11"/>
    <s v="2012"/>
  </r>
  <r>
    <n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x v="3"/>
    <s v="plays"/>
    <d v="2014-05-27T05:00:00"/>
    <s v="27"/>
    <x v="11"/>
    <x v="1"/>
    <d v="2014-07-03T05:00:00"/>
    <s v="03"/>
    <s v="07"/>
    <s v="2014"/>
  </r>
  <r>
    <n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x v="3"/>
    <s v="plays"/>
    <d v="2010-02-14T06:00:00"/>
    <s v="14"/>
    <x v="10"/>
    <x v="6"/>
    <d v="2010-02-20T06:00:00"/>
    <s v="20"/>
    <s v="02"/>
    <s v="2010"/>
  </r>
  <r>
    <n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x v="0"/>
    <s v="food trucks"/>
    <d v="2016-12-11T06:00:00"/>
    <s v="11"/>
    <x v="7"/>
    <x v="7"/>
    <d v="2016-12-27T06:00:00"/>
    <s v="27"/>
    <s v="12"/>
    <s v="2016"/>
  </r>
  <r>
    <n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x v="3"/>
    <s v="plays"/>
    <d v="2013-06-26T05:00:00"/>
    <s v="26"/>
    <x v="5"/>
    <x v="2"/>
    <d v="2013-07-24T05:00:00"/>
    <s v="24"/>
    <s v="07"/>
    <s v="2013"/>
  </r>
  <r>
    <n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x v="5"/>
    <s v="nonfiction"/>
    <d v="2013-06-25T05:00:00"/>
    <s v="25"/>
    <x v="5"/>
    <x v="2"/>
    <d v="2013-06-29T05:00:00"/>
    <s v="29"/>
    <s v="06"/>
    <s v="2013"/>
  </r>
  <r>
    <n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x v="1"/>
    <s v="rock"/>
    <d v="2017-12-22T06:00:00"/>
    <s v="22"/>
    <x v="7"/>
    <x v="5"/>
    <d v="2018-01-03T06:00:00"/>
    <s v="03"/>
    <s v="01"/>
    <s v="2018"/>
  </r>
  <r>
    <n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x v="4"/>
    <s v="drama"/>
    <d v="2016-11-01T05:00:00"/>
    <s v="01"/>
    <x v="0"/>
    <x v="7"/>
    <d v="2016-11-04T05:00:00"/>
    <s v="04"/>
    <s v="11"/>
    <s v="2016"/>
  </r>
  <r>
    <n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x v="6"/>
    <s v="mobile games"/>
    <d v="2014-08-08T05:00:00"/>
    <s v="08"/>
    <x v="1"/>
    <x v="1"/>
    <d v="2014-08-15T05:00:00"/>
    <s v="15"/>
    <s v="08"/>
    <s v="2014"/>
  </r>
  <r>
    <n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x v="2"/>
    <s v="web"/>
    <d v="2018-12-30T06:00:00"/>
    <s v="30"/>
    <x v="7"/>
    <x v="9"/>
    <d v="2019-01-22T06:00:00"/>
    <s v="22"/>
    <s v="01"/>
    <s v="2019"/>
  </r>
  <r>
    <n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x v="3"/>
    <s v="plays"/>
    <d v="2012-05-31T05:00:00"/>
    <s v="31"/>
    <x v="11"/>
    <x v="4"/>
    <d v="2012-06-28T05:00:00"/>
    <s v="28"/>
    <s v="06"/>
    <s v="2012"/>
  </r>
  <r>
    <n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x v="3"/>
    <s v="plays"/>
    <d v="2016-01-30T06:00:00"/>
    <s v="30"/>
    <x v="2"/>
    <x v="7"/>
    <d v="2016-02-03T06:00:00"/>
    <s v="03"/>
    <s v="02"/>
    <s v="2016"/>
  </r>
  <r>
    <n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x v="1"/>
    <s v="rock"/>
    <d v="2015-06-12T05:00:00"/>
    <s v="12"/>
    <x v="5"/>
    <x v="0"/>
    <d v="2015-06-16T05:00:00"/>
    <s v="16"/>
    <s v="06"/>
    <s v="2015"/>
  </r>
  <r>
    <n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x v="7"/>
    <s v="photography books"/>
    <d v="2019-12-31T06:00:00"/>
    <s v="31"/>
    <x v="7"/>
    <x v="3"/>
    <d v="2020-01-22T06:00:00"/>
    <s v="22"/>
    <s v="01"/>
    <s v="2020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x v="7"/>
    <s v="photography books"/>
    <d v="2019-07-04T05:00:00"/>
    <s v="04"/>
    <x v="8"/>
    <x v="3"/>
    <d v="2019-07-06T05:00:00"/>
    <s v="06"/>
    <s v="07"/>
    <s v="2019"/>
  </r>
  <r>
    <n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x v="3"/>
    <s v="plays"/>
    <d v="2019-01-27T06:00:00"/>
    <s v="27"/>
    <x v="2"/>
    <x v="3"/>
    <d v="2019-03-02T06:00:00"/>
    <s v="02"/>
    <s v="03"/>
    <s v="2019"/>
  </r>
  <r>
    <n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x v="1"/>
    <s v="rock"/>
    <d v="2018-01-02T06:00:00"/>
    <s v="02"/>
    <x v="2"/>
    <x v="9"/>
    <d v="2018-01-22T06:00:00"/>
    <s v="22"/>
    <s v="01"/>
    <s v="2018"/>
  </r>
  <r>
    <n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x v="4"/>
    <s v="documentary"/>
    <d v="2014-11-15T06:00:00"/>
    <s v="15"/>
    <x v="0"/>
    <x v="1"/>
    <d v="2015-01-05T06:00:00"/>
    <s v="05"/>
    <s v="01"/>
    <s v="2015"/>
  </r>
  <r>
    <n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x v="4"/>
    <s v="drama"/>
    <d v="2012-03-05T06:00:00"/>
    <s v="05"/>
    <x v="6"/>
    <x v="4"/>
    <d v="2012-03-29T05:00:00"/>
    <s v="29"/>
    <s v="03"/>
    <s v="2012"/>
  </r>
  <r>
    <n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x v="3"/>
    <s v="plays"/>
    <d v="2019-10-15T05:00:00"/>
    <s v="15"/>
    <x v="4"/>
    <x v="3"/>
    <d v="2019-11-28T06:00:00"/>
    <s v="28"/>
    <s v="11"/>
    <s v="2019"/>
  </r>
  <r>
    <n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x v="0"/>
    <s v="food trucks"/>
    <d v="2016-05-17T05:00:00"/>
    <s v="17"/>
    <x v="11"/>
    <x v="7"/>
    <d v="2016-06-03T05:00:00"/>
    <s v="03"/>
    <s v="06"/>
    <s v="2016"/>
  </r>
  <r>
    <n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x v="4"/>
    <s v="documentary"/>
    <d v="2012-08-14T05:00:00"/>
    <s v="14"/>
    <x v="1"/>
    <x v="4"/>
    <d v="2012-08-15T05:00:00"/>
    <s v="15"/>
    <s v="08"/>
    <s v="2012"/>
  </r>
  <r>
    <n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x v="3"/>
    <s v="plays"/>
    <d v="2017-11-28T06:00:00"/>
    <s v="28"/>
    <x v="0"/>
    <x v="5"/>
    <d v="2017-12-08T06:00:00"/>
    <s v="08"/>
    <s v="12"/>
    <s v="2017"/>
  </r>
  <r>
    <n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x v="6"/>
    <s v="video games"/>
    <d v="2016-01-09T06:00:00"/>
    <s v="09"/>
    <x v="2"/>
    <x v="7"/>
    <d v="2016-01-11T06:00:00"/>
    <s v="11"/>
    <s v="01"/>
    <s v="2016"/>
  </r>
  <r>
    <n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x v="5"/>
    <s v="nonfiction"/>
    <d v="2018-04-16T05:00:00"/>
    <s v="16"/>
    <x v="9"/>
    <x v="9"/>
    <d v="2018-04-21T05:00:00"/>
    <s v="21"/>
    <s v="04"/>
    <s v="2018"/>
  </r>
  <r>
    <n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x v="6"/>
    <s v="video games"/>
    <d v="2012-08-27T05:00:00"/>
    <s v="27"/>
    <x v="1"/>
    <x v="4"/>
    <d v="2012-09-06T05:00:00"/>
    <s v="06"/>
    <s v="09"/>
    <s v="2012"/>
  </r>
  <r>
    <n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x v="1"/>
    <s v="rock"/>
    <d v="2016-05-27T05:00:00"/>
    <s v="27"/>
    <x v="11"/>
    <x v="7"/>
    <d v="2016-05-29T05:00:00"/>
    <s v="29"/>
    <s v="05"/>
    <s v="2016"/>
  </r>
  <r>
    <n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x v="1"/>
    <s v="rock"/>
    <d v="2017-11-29T06:00:00"/>
    <s v="29"/>
    <x v="0"/>
    <x v="5"/>
    <d v="2017-12-25T06:00:00"/>
    <s v="25"/>
    <s v="12"/>
    <s v="2017"/>
  </r>
  <r>
    <n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x v="3"/>
    <s v="plays"/>
    <d v="2014-02-10T06:00:00"/>
    <s v="10"/>
    <x v="10"/>
    <x v="1"/>
    <d v="2014-02-12T06:00:00"/>
    <s v="12"/>
    <s v="02"/>
    <s v="2014"/>
  </r>
  <r>
    <n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x v="5"/>
    <s v="nonfiction"/>
    <d v="2019-05-04T05:00:00"/>
    <s v="04"/>
    <x v="11"/>
    <x v="3"/>
    <d v="2019-06-01T05:00:00"/>
    <s v="01"/>
    <s v="06"/>
    <s v="2019"/>
  </r>
  <r>
    <n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x v="3"/>
    <s v="plays"/>
    <d v="2019-01-21T06:00:00"/>
    <s v="21"/>
    <x v="2"/>
    <x v="3"/>
    <d v="2019-02-03T06:00:00"/>
    <s v="03"/>
    <s v="02"/>
    <s v="2019"/>
  </r>
  <r>
    <n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x v="6"/>
    <s v="video games"/>
    <d v="2012-11-24T06:00:00"/>
    <s v="24"/>
    <x v="0"/>
    <x v="4"/>
    <d v="2012-12-09T06:00:00"/>
    <s v="09"/>
    <s v="12"/>
    <s v="2012"/>
  </r>
  <r>
    <n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x v="1"/>
    <s v="rock"/>
    <d v="2018-07-29T05:00:00"/>
    <s v="29"/>
    <x v="8"/>
    <x v="9"/>
    <d v="2018-08-11T05:00:00"/>
    <s v="11"/>
    <s v="08"/>
    <s v="2018"/>
  </r>
  <r>
    <n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x v="4"/>
    <s v="documentary"/>
    <d v="2017-02-28T06:00:00"/>
    <s v="28"/>
    <x v="10"/>
    <x v="5"/>
    <d v="2017-03-13T05:00:00"/>
    <s v="13"/>
    <s v="03"/>
    <s v="2017"/>
  </r>
  <r>
    <n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x v="1"/>
    <s v="rock"/>
    <d v="2014-02-28T06:00:00"/>
    <s v="28"/>
    <x v="10"/>
    <x v="1"/>
    <d v="2014-03-17T05:00:00"/>
    <s v="17"/>
    <s v="03"/>
    <s v="2014"/>
  </r>
  <r>
    <n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x v="1"/>
    <s v="rock"/>
    <d v="2014-09-10T05:00:00"/>
    <s v="10"/>
    <x v="3"/>
    <x v="1"/>
    <d v="2014-10-05T05:00:00"/>
    <s v="05"/>
    <s v="10"/>
    <s v="2014"/>
  </r>
  <r>
    <n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x v="5"/>
    <s v="nonfiction"/>
    <d v="2010-06-19T05:00:00"/>
    <s v="19"/>
    <x v="5"/>
    <x v="6"/>
    <d v="2010-07-21T05:00:00"/>
    <s v="21"/>
    <s v="07"/>
    <s v="2010"/>
  </r>
  <r>
    <n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x v="4"/>
    <s v="shorts"/>
    <d v="2017-07-25T05:00:00"/>
    <s v="25"/>
    <x v="8"/>
    <x v="5"/>
    <d v="2017-08-06T05:00:00"/>
    <s v="06"/>
    <s v="08"/>
    <s v="2017"/>
  </r>
  <r>
    <n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x v="3"/>
    <s v="plays"/>
    <d v="2010-12-13T06:00:00"/>
    <s v="13"/>
    <x v="7"/>
    <x v="6"/>
    <d v="2011-01-10T06:00:00"/>
    <s v="10"/>
    <s v="01"/>
    <s v="2011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x v="4"/>
    <s v="drama"/>
    <d v="2011-05-03T05:00:00"/>
    <s v="03"/>
    <x v="11"/>
    <x v="8"/>
    <d v="2011-05-15T05:00:00"/>
    <s v="15"/>
    <s v="05"/>
    <s v="2011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x v="3"/>
    <s v="plays"/>
    <d v="2018-08-28T05:00:00"/>
    <s v="28"/>
    <x v="1"/>
    <x v="9"/>
    <d v="2018-09-22T05:00:00"/>
    <s v="22"/>
    <s v="09"/>
    <s v="2018"/>
  </r>
  <r>
    <n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x v="3"/>
    <s v="plays"/>
    <d v="2015-06-09T05:00:00"/>
    <s v="09"/>
    <x v="5"/>
    <x v="0"/>
    <d v="2015-06-24T05:00:00"/>
    <s v="24"/>
    <s v="06"/>
    <s v="2015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x v="3"/>
    <s v="plays"/>
    <d v="2018-01-03T06:00:00"/>
    <s v="03"/>
    <x v="2"/>
    <x v="9"/>
    <d v="2018-03-03T06:00:00"/>
    <s v="03"/>
    <s v="03"/>
    <s v="2018"/>
  </r>
  <r>
    <n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x v="7"/>
    <s v="photography books"/>
    <d v="2012-03-26T05:00:00"/>
    <s v="26"/>
    <x v="6"/>
    <x v="4"/>
    <d v="2012-04-29T05:00:00"/>
    <s v="29"/>
    <s v="04"/>
    <s v="2012"/>
  </r>
  <r>
    <n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x v="5"/>
    <s v="translations"/>
    <d v="2015-10-22T05:00:00"/>
    <s v="22"/>
    <x v="4"/>
    <x v="0"/>
    <d v="2015-11-25T06:00:00"/>
    <s v="25"/>
    <s v="11"/>
    <s v="2015"/>
  </r>
  <r>
    <n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x v="5"/>
    <s v="translations"/>
    <d v="2011-02-14T06:00:00"/>
    <s v="14"/>
    <x v="10"/>
    <x v="8"/>
    <d v="2011-02-25T06:00:00"/>
    <s v="25"/>
    <s v="02"/>
    <s v="2011"/>
  </r>
  <r>
    <n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x v="3"/>
    <s v="plays"/>
    <d v="2013-06-23T05:00:00"/>
    <s v="23"/>
    <x v="5"/>
    <x v="2"/>
    <d v="2013-06-29T05:00:00"/>
    <s v="29"/>
    <s v="06"/>
    <s v="2013"/>
  </r>
  <r>
    <n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x v="2"/>
    <s v="web"/>
    <d v="2015-02-28T06:00:00"/>
    <s v="28"/>
    <x v="10"/>
    <x v="0"/>
    <d v="2015-03-06T06:00:00"/>
    <s v="06"/>
    <s v="03"/>
    <s v="2015"/>
  </r>
  <r>
    <n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x v="1"/>
    <s v="indie rock"/>
    <d v="2010-02-05T06:00:00"/>
    <s v="05"/>
    <x v="10"/>
    <x v="6"/>
    <d v="2010-02-16T06:00:00"/>
    <s v="16"/>
    <s v="02"/>
    <s v="2010"/>
  </r>
  <r>
    <n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x v="1"/>
    <s v="jazz"/>
    <d v="2011-03-27T05:00:00"/>
    <s v="27"/>
    <x v="6"/>
    <x v="8"/>
    <d v="2011-05-20T05:00:00"/>
    <s v="20"/>
    <s v="05"/>
    <s v="2011"/>
  </r>
  <r>
    <n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x v="3"/>
    <s v="plays"/>
    <d v="2018-09-27T05:00:00"/>
    <s v="27"/>
    <x v="3"/>
    <x v="9"/>
    <d v="2018-10-06T05:00:00"/>
    <s v="06"/>
    <s v="10"/>
    <s v="2018"/>
  </r>
  <r>
    <n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x v="4"/>
    <s v="documentary"/>
    <d v="2014-03-17T05:00:00"/>
    <s v="17"/>
    <x v="6"/>
    <x v="1"/>
    <d v="2014-05-01T05:00:00"/>
    <s v="01"/>
    <s v="05"/>
    <s v="2014"/>
  </r>
  <r>
    <n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x v="3"/>
    <s v="plays"/>
    <d v="2014-07-16T05:00:00"/>
    <s v="16"/>
    <x v="8"/>
    <x v="1"/>
    <d v="2014-07-18T05:00:00"/>
    <s v="18"/>
    <s v="07"/>
    <s v="2014"/>
  </r>
  <r>
    <n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x v="2"/>
    <s v="web"/>
    <d v="2016-02-19T06:00:00"/>
    <s v="19"/>
    <x v="10"/>
    <x v="7"/>
    <d v="2016-03-06T06:00:00"/>
    <s v="06"/>
    <s v="03"/>
    <s v="2016"/>
  </r>
  <r>
    <n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x v="2"/>
    <s v="wearables"/>
    <d v="2018-06-15T05:00:00"/>
    <s v="15"/>
    <x v="5"/>
    <x v="9"/>
    <d v="2018-06-18T05:00:00"/>
    <s v="18"/>
    <s v="06"/>
    <s v="2018"/>
  </r>
  <r>
    <n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x v="7"/>
    <s v="photography books"/>
    <d v="2018-08-26T05:00:00"/>
    <s v="26"/>
    <x v="1"/>
    <x v="9"/>
    <d v="2018-09-01T05:00:00"/>
    <s v="01"/>
    <s v="09"/>
    <s v="2018"/>
  </r>
  <r>
    <n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x v="4"/>
    <s v="documentary"/>
    <d v="2012-01-22T06:00:00"/>
    <s v="22"/>
    <x v="2"/>
    <x v="4"/>
    <d v="2012-01-25T06:00:00"/>
    <s v="25"/>
    <s v="01"/>
    <s v="2012"/>
  </r>
  <r>
    <n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x v="2"/>
    <s v="web"/>
    <d v="2018-05-15T05:00:00"/>
    <s v="15"/>
    <x v="11"/>
    <x v="9"/>
    <d v="2018-06-21T05:00:00"/>
    <s v="21"/>
    <s v="06"/>
    <s v="2018"/>
  </r>
  <r>
    <n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x v="2"/>
    <s v="web"/>
    <d v="2018-07-21T05:00:00"/>
    <s v="21"/>
    <x v="8"/>
    <x v="9"/>
    <d v="2018-08-26T05:00:00"/>
    <s v="26"/>
    <s v="08"/>
    <s v="2018"/>
  </r>
  <r>
    <n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x v="0"/>
    <s v="food trucks"/>
    <d v="2018-01-07T06:00:00"/>
    <s v="07"/>
    <x v="2"/>
    <x v="9"/>
    <d v="2018-01-10T06:00:00"/>
    <s v="10"/>
    <s v="01"/>
    <s v="2018"/>
  </r>
  <r>
    <n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x v="4"/>
    <s v="drama"/>
    <d v="2010-06-12T05:00:00"/>
    <s v="12"/>
    <x v="5"/>
    <x v="6"/>
    <d v="2010-06-21T05:00:00"/>
    <s v="21"/>
    <s v="06"/>
    <s v="2010"/>
  </r>
  <r>
    <n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x v="1"/>
    <s v="indie rock"/>
    <d v="2012-02-09T06:00:00"/>
    <s v="09"/>
    <x v="10"/>
    <x v="4"/>
    <d v="2012-02-12T06:00:00"/>
    <s v="12"/>
    <s v="02"/>
    <s v="2012"/>
  </r>
  <r>
    <n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x v="1"/>
    <s v="rock"/>
    <d v="2011-11-19T06:00:00"/>
    <s v="19"/>
    <x v="0"/>
    <x v="8"/>
    <d v="2011-12-04T06:00:00"/>
    <s v="04"/>
    <s v="12"/>
    <s v="2011"/>
  </r>
  <r>
    <n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x v="1"/>
    <s v="electric music"/>
    <d v="2012-05-02T05:00:00"/>
    <s v="02"/>
    <x v="11"/>
    <x v="4"/>
    <d v="2012-06-04T05:00:00"/>
    <s v="04"/>
    <s v="06"/>
    <s v="2012"/>
  </r>
  <r>
    <n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x v="6"/>
    <s v="video games"/>
    <d v="2011-07-16T05:00:00"/>
    <s v="16"/>
    <x v="8"/>
    <x v="8"/>
    <d v="2011-07-26T05:00:00"/>
    <s v="26"/>
    <s v="07"/>
    <s v="2011"/>
  </r>
  <r>
    <n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x v="1"/>
    <s v="indie rock"/>
    <d v="2011-06-20T05:00:00"/>
    <s v="20"/>
    <x v="5"/>
    <x v="8"/>
    <d v="2011-06-25T05:00:00"/>
    <s v="25"/>
    <s v="06"/>
    <s v="2011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x v="5"/>
    <s v="fiction"/>
    <d v="2019-11-18T06:00:00"/>
    <s v="18"/>
    <x v="0"/>
    <x v="3"/>
    <d v="2019-12-15T06:00:00"/>
    <s v="15"/>
    <s v="12"/>
    <s v="2019"/>
  </r>
  <r>
    <n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x v="3"/>
    <s v="plays"/>
    <d v="2011-06-18T05:00:00"/>
    <s v="18"/>
    <x v="5"/>
    <x v="8"/>
    <d v="2011-07-19T05:00:00"/>
    <s v="19"/>
    <s v="07"/>
    <s v="2011"/>
  </r>
  <r>
    <n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x v="0"/>
    <s v="food trucks"/>
    <d v="2012-04-24T05:00:00"/>
    <s v="24"/>
    <x v="9"/>
    <x v="4"/>
    <d v="2012-05-11T05:00:00"/>
    <s v="11"/>
    <s v="05"/>
    <s v="2012"/>
  </r>
  <r>
    <n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x v="4"/>
    <s v="shorts"/>
    <d v="2012-02-05T06:00:00"/>
    <s v="05"/>
    <x v="10"/>
    <x v="4"/>
    <d v="2012-02-28T06:00:00"/>
    <s v="28"/>
    <s v="02"/>
    <s v="2012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x v="0"/>
    <s v="food trucks"/>
    <d v="2018-04-21T05:00:00"/>
    <s v="21"/>
    <x v="9"/>
    <x v="9"/>
    <d v="2018-04-28T05:00:00"/>
    <s v="28"/>
    <s v="04"/>
    <s v="2018"/>
  </r>
  <r>
    <n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x v="3"/>
    <s v="plays"/>
    <d v="2013-03-01T06:00:00"/>
    <s v="01"/>
    <x v="6"/>
    <x v="2"/>
    <d v="2013-03-19T05:00:00"/>
    <s v="19"/>
    <s v="03"/>
    <s v="2013"/>
  </r>
  <r>
    <n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x v="2"/>
    <s v="wearables"/>
    <d v="2019-02-19T06:00:00"/>
    <s v="19"/>
    <x v="10"/>
    <x v="3"/>
    <d v="2019-03-01T06:00:00"/>
    <s v="01"/>
    <s v="03"/>
    <s v="2019"/>
  </r>
  <r>
    <n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x v="3"/>
    <s v="plays"/>
    <d v="2010-03-21T05:00:00"/>
    <s v="21"/>
    <x v="6"/>
    <x v="6"/>
    <d v="2010-03-29T05:00:00"/>
    <s v="29"/>
    <s v="03"/>
    <s v="2010"/>
  </r>
  <r>
    <n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x v="3"/>
    <s v="plays"/>
    <d v="2011-08-01T05:00:00"/>
    <s v="01"/>
    <x v="1"/>
    <x v="8"/>
    <d v="2011-08-05T05:00:00"/>
    <s v="05"/>
    <s v="08"/>
    <s v="2011"/>
  </r>
  <r>
    <n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x v="4"/>
    <s v="television"/>
    <d v="2015-06-17T05:00:00"/>
    <s v="17"/>
    <x v="5"/>
    <x v="0"/>
    <d v="2015-07-10T05:00:00"/>
    <s v="10"/>
    <s v="07"/>
    <s v="2015"/>
  </r>
  <r>
    <n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x v="4"/>
    <s v="shorts"/>
    <d v="2016-08-19T05:00:00"/>
    <s v="19"/>
    <x v="1"/>
    <x v="7"/>
    <d v="2016-08-24T05:00:00"/>
    <s v="24"/>
    <s v="08"/>
    <s v="2016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x v="3"/>
    <s v="plays"/>
    <d v="2014-09-15T05:00:00"/>
    <s v="15"/>
    <x v="3"/>
    <x v="1"/>
    <d v="2014-09-24T05:00:00"/>
    <s v="24"/>
    <s v="09"/>
    <s v="2014"/>
  </r>
  <r>
    <n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x v="7"/>
    <s v="photography books"/>
    <d v="2011-05-08T05:00:00"/>
    <s v="08"/>
    <x v="11"/>
    <x v="8"/>
    <d v="2011-05-09T05:00:00"/>
    <s v="09"/>
    <s v="05"/>
    <s v="2011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x v="0"/>
    <s v="food trucks"/>
    <d v="2018-10-09T05:00:00"/>
    <s v="09"/>
    <x v="4"/>
    <x v="9"/>
    <d v="2018-10-15T05:00:00"/>
    <s v="15"/>
    <s v="10"/>
    <s v="2018"/>
  </r>
  <r>
    <n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x v="3"/>
    <s v="plays"/>
    <d v="2013-10-12T05:00:00"/>
    <s v="12"/>
    <x v="4"/>
    <x v="2"/>
    <d v="2013-10-23T05:00:00"/>
    <s v="23"/>
    <s v="10"/>
    <s v="2013"/>
  </r>
  <r>
    <n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x v="4"/>
    <s v="drama"/>
    <d v="2010-06-21T05:00:00"/>
    <s v="21"/>
    <x v="5"/>
    <x v="6"/>
    <d v="2010-07-05T05:00:00"/>
    <s v="05"/>
    <s v="07"/>
    <s v="2010"/>
  </r>
  <r>
    <n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x v="3"/>
    <s v="plays"/>
    <d v="2015-08-24T05:00:00"/>
    <s v="24"/>
    <x v="1"/>
    <x v="0"/>
    <d v="2015-09-18T05:00:00"/>
    <s v="18"/>
    <s v="09"/>
    <s v="2015"/>
  </r>
  <r>
    <n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x v="3"/>
    <s v="plays"/>
    <d v="2017-11-01T05:00:00"/>
    <s v="01"/>
    <x v="0"/>
    <x v="5"/>
    <d v="2017-11-19T06:00:00"/>
    <s v="19"/>
    <s v="11"/>
    <s v="2017"/>
  </r>
  <r>
    <n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x v="4"/>
    <s v="science fiction"/>
    <d v="2018-09-03T05:00:00"/>
    <s v="03"/>
    <x v="3"/>
    <x v="9"/>
    <d v="2018-09-08T05:00:00"/>
    <s v="08"/>
    <s v="09"/>
    <s v="2018"/>
  </r>
  <r>
    <n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x v="7"/>
    <s v="photography books"/>
    <d v="2014-01-08T06:00:00"/>
    <s v="08"/>
    <x v="2"/>
    <x v="1"/>
    <d v="2014-01-13T06:00:00"/>
    <s v="13"/>
    <s v="01"/>
    <s v="2014"/>
  </r>
  <r>
    <n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x v="7"/>
    <s v="photography books"/>
    <d v="2010-04-23T05:00:00"/>
    <s v="23"/>
    <x v="9"/>
    <x v="6"/>
    <d v="2010-05-31T05:00:00"/>
    <s v="31"/>
    <s v="05"/>
    <s v="2010"/>
  </r>
  <r>
    <n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x v="1"/>
    <s v="rock"/>
    <d v="2011-01-13T06:00:00"/>
    <s v="13"/>
    <x v="2"/>
    <x v="8"/>
    <d v="2011-01-14T06:00:00"/>
    <s v="14"/>
    <s v="01"/>
    <s v="2011"/>
  </r>
  <r>
    <n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x v="7"/>
    <s v="photography books"/>
    <d v="2019-06-08T05:00:00"/>
    <s v="08"/>
    <x v="5"/>
    <x v="3"/>
    <d v="2019-07-02T05:00:00"/>
    <s v="02"/>
    <s v="07"/>
    <s v="2019"/>
  </r>
  <r>
    <n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x v="0"/>
    <s v="food trucks"/>
    <d v="2016-07-26T05:00:00"/>
    <s v="26"/>
    <x v="8"/>
    <x v="7"/>
    <d v="2016-07-27T05:00:00"/>
    <s v="27"/>
    <s v="07"/>
    <s v="2016"/>
  </r>
  <r>
    <n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x v="1"/>
    <s v="metal"/>
    <d v="2020-01-15T06:00:00"/>
    <s v="15"/>
    <x v="2"/>
    <x v="10"/>
    <d v="2020-02-08T06:00:00"/>
    <s v="08"/>
    <s v="02"/>
    <s v="2020"/>
  </r>
  <r>
    <n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x v="5"/>
    <s v="nonfiction"/>
    <d v="2017-02-22T06:00:00"/>
    <s v="22"/>
    <x v="10"/>
    <x v="5"/>
    <d v="2017-03-03T06:00:00"/>
    <s v="03"/>
    <s v="03"/>
    <s v="2017"/>
  </r>
  <r>
    <n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x v="1"/>
    <s v="electric music"/>
    <d v="2019-07-21T05:00:00"/>
    <s v="21"/>
    <x v="8"/>
    <x v="3"/>
    <d v="2019-07-23T05:00:00"/>
    <s v="23"/>
    <s v="07"/>
    <s v="2019"/>
  </r>
  <r>
    <n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x v="3"/>
    <s v="plays"/>
    <d v="2015-07-09T05:00:00"/>
    <s v="09"/>
    <x v="8"/>
    <x v="0"/>
    <d v="2015-08-07T05:00:00"/>
    <s v="07"/>
    <s v="08"/>
    <s v="2015"/>
  </r>
  <r>
    <n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x v="3"/>
    <s v="plays"/>
    <d v="2015-01-21T06:00:00"/>
    <s v="21"/>
    <x v="2"/>
    <x v="0"/>
    <d v="2015-01-25T06:00:00"/>
    <s v="25"/>
    <s v="01"/>
    <s v="2015"/>
  </r>
  <r>
    <n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x v="4"/>
    <s v="shorts"/>
    <d v="2010-05-25T05:00:00"/>
    <s v="25"/>
    <x v="11"/>
    <x v="6"/>
    <d v="2010-06-30T05:00:00"/>
    <s v="30"/>
    <s v="06"/>
    <s v="2010"/>
  </r>
  <r>
    <n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x v="3"/>
    <s v="plays"/>
    <d v="2014-05-04T05:00:00"/>
    <s v="04"/>
    <x v="11"/>
    <x v="1"/>
    <d v="2014-05-06T05:00:00"/>
    <s v="06"/>
    <s v="05"/>
    <s v="2014"/>
  </r>
  <r>
    <n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x v="3"/>
    <s v="plays"/>
    <d v="2010-06-06T05:00:00"/>
    <s v="06"/>
    <x v="5"/>
    <x v="6"/>
    <d v="2010-07-14T05:00:00"/>
    <s v="14"/>
    <s v="07"/>
    <s v="2010"/>
  </r>
  <r>
    <n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x v="1"/>
    <s v="indie rock"/>
    <d v="2010-08-26T05:00:00"/>
    <s v="26"/>
    <x v="1"/>
    <x v="6"/>
    <d v="2010-09-13T05:00:00"/>
    <s v="13"/>
    <s v="09"/>
    <s v="2010"/>
  </r>
  <r>
    <n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x v="3"/>
    <s v="plays"/>
    <d v="2015-07-17T05:00:00"/>
    <s v="17"/>
    <x v="8"/>
    <x v="0"/>
    <d v="2015-09-02T05:00:00"/>
    <s v="02"/>
    <s v="09"/>
    <s v="2015"/>
  </r>
  <r>
    <n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x v="3"/>
    <s v="plays"/>
    <d v="2017-04-11T05:00:00"/>
    <s v="11"/>
    <x v="9"/>
    <x v="5"/>
    <d v="2017-04-30T05:00:00"/>
    <s v="30"/>
    <s v="04"/>
    <s v="2017"/>
  </r>
  <r>
    <n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x v="1"/>
    <s v="electric music"/>
    <d v="2014-03-12T05:00:00"/>
    <s v="12"/>
    <x v="6"/>
    <x v="1"/>
    <d v="2014-03-19T05:00:00"/>
    <s v="19"/>
    <s v="03"/>
    <s v="2014"/>
  </r>
  <r>
    <n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x v="1"/>
    <s v="indie rock"/>
    <d v="2019-06-24T05:00:00"/>
    <s v="24"/>
    <x v="5"/>
    <x v="3"/>
    <d v="2019-06-25T05:00:00"/>
    <s v="25"/>
    <s v="06"/>
    <s v="2019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x v="4"/>
    <s v="documentary"/>
    <d v="2011-12-03T06:00:00"/>
    <s v="03"/>
    <x v="7"/>
    <x v="8"/>
    <d v="2012-01-16T06:00:00"/>
    <s v="16"/>
    <s v="01"/>
    <s v="2012"/>
  </r>
  <r>
    <n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x v="5"/>
    <s v="translations"/>
    <d v="2010-05-21T05:00:00"/>
    <s v="21"/>
    <x v="11"/>
    <x v="6"/>
    <d v="2010-07-01T05:00:00"/>
    <s v="01"/>
    <s v="07"/>
    <s v="2010"/>
  </r>
  <r>
    <n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x v="4"/>
    <s v="documentary"/>
    <d v="2015-06-15T05:00:00"/>
    <s v="15"/>
    <x v="5"/>
    <x v="0"/>
    <d v="2015-06-19T05:00:00"/>
    <s v="19"/>
    <s v="06"/>
    <s v="2015"/>
  </r>
  <r>
    <n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x v="4"/>
    <s v="television"/>
    <d v="2013-07-11T05:00:00"/>
    <s v="11"/>
    <x v="8"/>
    <x v="2"/>
    <d v="2013-08-10T05:00:00"/>
    <s v="10"/>
    <s v="08"/>
    <s v="2013"/>
  </r>
  <r>
    <n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x v="3"/>
    <s v="plays"/>
    <d v="2018-02-03T06:00:00"/>
    <s v="03"/>
    <x v="10"/>
    <x v="9"/>
    <d v="2018-02-12T06:00:00"/>
    <s v="12"/>
    <s v="02"/>
    <s v="2018"/>
  </r>
  <r>
    <n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x v="0"/>
    <s v="food trucks"/>
    <d v="2011-07-14T05:00:00"/>
    <s v="14"/>
    <x v="8"/>
    <x v="8"/>
    <d v="2011-07-17T05:00:00"/>
    <s v="17"/>
    <s v="07"/>
    <s v="2011"/>
  </r>
  <r>
    <n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x v="3"/>
    <s v="plays"/>
    <d v="2019-04-28T05:00:00"/>
    <s v="28"/>
    <x v="9"/>
    <x v="3"/>
    <d v="2019-04-30T05:00:00"/>
    <s v="30"/>
    <s v="04"/>
    <s v="2019"/>
  </r>
  <r>
    <n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x v="4"/>
    <s v="documentary"/>
    <d v="2019-12-16T06:00:00"/>
    <s v="16"/>
    <x v="7"/>
    <x v="3"/>
    <d v="2019-12-22T06:00:00"/>
    <s v="22"/>
    <s v="12"/>
    <s v="2019"/>
  </r>
  <r>
    <n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x v="1"/>
    <s v="jazz"/>
    <d v="2013-10-07T05:00:00"/>
    <s v="07"/>
    <x v="4"/>
    <x v="2"/>
    <d v="2013-10-25T05:00:00"/>
    <s v="25"/>
    <s v="10"/>
    <s v="2013"/>
  </r>
  <r>
    <n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x v="2"/>
    <s v="web"/>
    <d v="2014-09-19T05:00:00"/>
    <s v="19"/>
    <x v="3"/>
    <x v="1"/>
    <d v="2014-09-20T05:00:00"/>
    <s v="20"/>
    <s v="09"/>
    <s v="2014"/>
  </r>
  <r>
    <n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x v="1"/>
    <s v="rock"/>
    <d v="2018-07-17T05:00:00"/>
    <s v="17"/>
    <x v="8"/>
    <x v="9"/>
    <d v="2018-08-19T05:00:00"/>
    <s v="19"/>
    <s v="08"/>
    <s v="2018"/>
  </r>
  <r>
    <n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x v="2"/>
    <s v="web"/>
    <d v="2016-01-30T06:00:00"/>
    <s v="30"/>
    <x v="2"/>
    <x v="7"/>
    <d v="2016-03-12T06:00:00"/>
    <s v="12"/>
    <s v="03"/>
    <s v="2016"/>
  </r>
  <r>
    <n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x v="5"/>
    <s v="nonfiction"/>
    <d v="2012-05-05T05:00:00"/>
    <s v="05"/>
    <x v="11"/>
    <x v="4"/>
    <d v="2012-05-20T05:00:00"/>
    <s v="20"/>
    <s v="05"/>
    <s v="2012"/>
  </r>
  <r>
    <n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x v="5"/>
    <s v="radio &amp; podcasts"/>
    <d v="2012-10-04T05:00:00"/>
    <s v="04"/>
    <x v="4"/>
    <x v="4"/>
    <d v="2012-10-08T05:00:00"/>
    <s v="08"/>
    <s v="10"/>
    <s v="2012"/>
  </r>
  <r>
    <n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x v="3"/>
    <s v="plays"/>
    <d v="2013-09-19T05:00:00"/>
    <s v="19"/>
    <x v="3"/>
    <x v="2"/>
    <d v="2013-09-22T05:00:00"/>
    <s v="22"/>
    <s v="09"/>
    <s v="2013"/>
  </r>
  <r>
    <n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x v="4"/>
    <s v="documentary"/>
    <d v="2017-05-13T05:00:00"/>
    <s v="13"/>
    <x v="11"/>
    <x v="5"/>
    <d v="2017-06-18T05:00:00"/>
    <s v="18"/>
    <s v="06"/>
    <s v="2017"/>
  </r>
  <r>
    <n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x v="3"/>
    <s v="plays"/>
    <d v="2011-04-27T05:00:00"/>
    <s v="27"/>
    <x v="9"/>
    <x v="8"/>
    <d v="2011-05-04T05:00:00"/>
    <s v="04"/>
    <s v="05"/>
    <s v="2011"/>
  </r>
  <r>
    <n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x v="6"/>
    <s v="video games"/>
    <d v="2012-05-02T05:00:00"/>
    <s v="02"/>
    <x v="11"/>
    <x v="4"/>
    <d v="2012-05-13T05:00:00"/>
    <s v="13"/>
    <s v="05"/>
    <s v="2012"/>
  </r>
  <r>
    <n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x v="3"/>
    <s v="plays"/>
    <d v="2018-06-04T05:00:00"/>
    <s v="04"/>
    <x v="5"/>
    <x v="9"/>
    <d v="2018-07-01T05:00:00"/>
    <s v="01"/>
    <s v="07"/>
    <s v="2018"/>
  </r>
  <r>
    <n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x v="3"/>
    <s v="plays"/>
    <d v="2015-01-22T06:00:00"/>
    <s v="22"/>
    <x v="2"/>
    <x v="0"/>
    <d v="2015-01-23T06:00:00"/>
    <s v="23"/>
    <s v="01"/>
    <s v="2015"/>
  </r>
  <r>
    <n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x v="2"/>
    <s v="web"/>
    <d v="2019-09-09T05:00:00"/>
    <s v="09"/>
    <x v="3"/>
    <x v="3"/>
    <d v="2019-09-11T05:00:00"/>
    <s v="11"/>
    <s v="09"/>
    <s v="2019"/>
  </r>
  <r>
    <n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x v="4"/>
    <s v="drama"/>
    <d v="2012-09-05T05:00:00"/>
    <s v="05"/>
    <x v="3"/>
    <x v="4"/>
    <d v="2012-09-18T05:00:00"/>
    <s v="18"/>
    <s v="09"/>
    <s v="2012"/>
  </r>
  <r>
    <n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x v="4"/>
    <s v="drama"/>
    <d v="2019-05-12T05:00:00"/>
    <s v="12"/>
    <x v="11"/>
    <x v="3"/>
    <d v="2019-05-25T05:00:00"/>
    <s v="25"/>
    <s v="05"/>
    <s v="2019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x v="3"/>
    <s v="plays"/>
    <d v="2013-08-04T05:00:00"/>
    <s v="04"/>
    <x v="1"/>
    <x v="2"/>
    <d v="2013-08-16T05:00:00"/>
    <s v="16"/>
    <s v="08"/>
    <s v="2013"/>
  </r>
  <r>
    <n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x v="4"/>
    <s v="television"/>
    <d v="2017-08-29T05:00:00"/>
    <s v="29"/>
    <x v="1"/>
    <x v="5"/>
    <d v="2017-09-07T05:00:00"/>
    <s v="07"/>
    <s v="09"/>
    <s v="2017"/>
  </r>
  <r>
    <n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x v="7"/>
    <s v="photography books"/>
    <d v="2014-12-18T06:00:00"/>
    <s v="18"/>
    <x v="7"/>
    <x v="1"/>
    <d v="2014-12-27T06:00:00"/>
    <s v="27"/>
    <s v="12"/>
    <s v="2014"/>
  </r>
  <r>
    <n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x v="4"/>
    <s v="shorts"/>
    <d v="2011-06-28T05:00:00"/>
    <s v="28"/>
    <x v="5"/>
    <x v="8"/>
    <d v="2011-07-22T05:00:00"/>
    <s v="22"/>
    <s v="07"/>
    <s v="2011"/>
  </r>
  <r>
    <n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x v="5"/>
    <s v="radio &amp; podcasts"/>
    <d v="2012-07-27T05:00:00"/>
    <s v="27"/>
    <x v="8"/>
    <x v="4"/>
    <d v="2012-08-07T05:00:00"/>
    <s v="07"/>
    <s v="08"/>
    <s v="2012"/>
  </r>
  <r>
    <n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x v="3"/>
    <s v="plays"/>
    <d v="2017-10-14T05:00:00"/>
    <s v="14"/>
    <x v="4"/>
    <x v="5"/>
    <d v="2017-11-15T06:00:00"/>
    <s v="15"/>
    <s v="11"/>
    <s v="2017"/>
  </r>
  <r>
    <n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x v="4"/>
    <s v="animation"/>
    <d v="2019-02-07T06:00:00"/>
    <s v="07"/>
    <x v="10"/>
    <x v="3"/>
    <d v="2019-02-27T06:00:00"/>
    <s v="27"/>
    <s v="02"/>
    <s v="2019"/>
  </r>
  <r>
    <n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x v="2"/>
    <s v="web"/>
    <d v="2012-02-12T06:00:00"/>
    <s v="12"/>
    <x v="10"/>
    <x v="4"/>
    <d v="2012-02-26T06:00:00"/>
    <s v="26"/>
    <s v="02"/>
    <s v="2012"/>
  </r>
  <r>
    <n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x v="1"/>
    <s v="world music"/>
    <d v="2018-12-09T06:00:00"/>
    <s v="09"/>
    <x v="7"/>
    <x v="9"/>
    <d v="2018-12-18T06:00:00"/>
    <s v="18"/>
    <s v="12"/>
    <s v="2018"/>
  </r>
  <r>
    <n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x v="3"/>
    <s v="plays"/>
    <d v="2010-07-14T05:00:00"/>
    <s v="14"/>
    <x v="8"/>
    <x v="6"/>
    <d v="2010-07-15T05:00:00"/>
    <s v="15"/>
    <s v="07"/>
    <s v="2010"/>
  </r>
  <r>
    <n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x v="3"/>
    <s v="plays"/>
    <d v="2019-10-31T05:00:00"/>
    <s v="31"/>
    <x v="4"/>
    <x v="3"/>
    <d v="2019-11-11T06:00:00"/>
    <s v="11"/>
    <s v="11"/>
    <s v="2019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x v="3"/>
    <s v="plays"/>
    <d v="2017-09-22T05:00:00"/>
    <s v="22"/>
    <x v="3"/>
    <x v="5"/>
    <d v="2017-10-04T05:00:00"/>
    <s v="04"/>
    <s v="10"/>
    <s v="2017"/>
  </r>
  <r>
    <n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x v="0"/>
    <s v="food trucks"/>
    <d v="2016-05-12T05:00:00"/>
    <s v="12"/>
    <x v="11"/>
    <x v="7"/>
    <d v="2016-05-16T05:00:00"/>
    <s v="16"/>
    <s v="05"/>
    <s v="2016"/>
  </r>
  <r>
    <n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x v="3"/>
    <s v="plays"/>
    <d v="2012-07-12T05:00:00"/>
    <s v="12"/>
    <x v="8"/>
    <x v="4"/>
    <d v="2012-08-10T05:00:00"/>
    <s v="10"/>
    <s v="08"/>
    <s v="2012"/>
  </r>
  <r>
    <n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x v="2"/>
    <s v="web"/>
    <d v="2013-12-29T06:00:00"/>
    <s v="29"/>
    <x v="7"/>
    <x v="2"/>
    <d v="2014-01-07T06:00:00"/>
    <s v="07"/>
    <s v="01"/>
    <s v="2014"/>
  </r>
  <r>
    <n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x v="3"/>
    <s v="plays"/>
    <d v="2017-05-03T05:00:00"/>
    <s v="03"/>
    <x v="11"/>
    <x v="5"/>
    <d v="2017-05-17T05:00:00"/>
    <s v="17"/>
    <s v="05"/>
    <s v="2017"/>
  </r>
  <r>
    <n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x v="3"/>
    <s v="plays"/>
    <d v="2015-02-25T06:00:00"/>
    <s v="25"/>
    <x v="10"/>
    <x v="0"/>
    <d v="2015-03-04T06:00:00"/>
    <s v="04"/>
    <s v="03"/>
    <s v="2015"/>
  </r>
  <r>
    <n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x v="3"/>
    <s v="plays"/>
    <d v="2014-06-28T05:00:00"/>
    <s v="28"/>
    <x v="5"/>
    <x v="1"/>
    <d v="2014-06-30T05:00:00"/>
    <s v="30"/>
    <s v="06"/>
    <s v="2014"/>
  </r>
  <r>
    <n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x v="1"/>
    <s v="rock"/>
    <d v="2014-03-11T05:00:00"/>
    <s v="11"/>
    <x v="6"/>
    <x v="1"/>
    <d v="2014-03-14T05:00:00"/>
    <s v="14"/>
    <s v="03"/>
    <s v="2014"/>
  </r>
  <r>
    <n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x v="3"/>
    <s v="plays"/>
    <d v="2013-04-08T05:00:00"/>
    <s v="08"/>
    <x v="9"/>
    <x v="2"/>
    <d v="2013-04-21T05:00:00"/>
    <s v="21"/>
    <s v="04"/>
    <s v="2013"/>
  </r>
  <r>
    <n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x v="3"/>
    <s v="plays"/>
    <d v="2016-02-22T06:00:00"/>
    <s v="22"/>
    <x v="10"/>
    <x v="7"/>
    <d v="2016-02-28T06:00:00"/>
    <s v="28"/>
    <s v="02"/>
    <s v="2016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x v="3"/>
    <s v="plays"/>
    <d v="2015-07-24T05:00:00"/>
    <s v="24"/>
    <x v="8"/>
    <x v="0"/>
    <d v="2015-07-31T05:00:00"/>
    <s v="31"/>
    <s v="07"/>
    <s v="2015"/>
  </r>
  <r>
    <n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x v="3"/>
    <s v="plays"/>
    <d v="2019-07-22T05:00:00"/>
    <s v="22"/>
    <x v="8"/>
    <x v="3"/>
    <d v="2019-07-25T05:00:00"/>
    <s v="25"/>
    <s v="07"/>
    <s v="2019"/>
  </r>
  <r>
    <n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x v="4"/>
    <s v="documentary"/>
    <d v="2015-11-26T06:00:00"/>
    <s v="26"/>
    <x v="0"/>
    <x v="0"/>
    <d v="2015-12-05T06:00:00"/>
    <s v="05"/>
    <s v="12"/>
    <s v="2015"/>
  </r>
  <r>
    <n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x v="5"/>
    <s v="fiction"/>
    <d v="2018-06-12T05:00:00"/>
    <s v="12"/>
    <x v="5"/>
    <x v="9"/>
    <d v="2018-07-18T05:00:00"/>
    <s v="18"/>
    <s v="07"/>
    <s v="2018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x v="6"/>
    <s v="video games"/>
    <d v="2011-05-07T05:00:00"/>
    <s v="07"/>
    <x v="11"/>
    <x v="8"/>
    <d v="2011-05-24T05:00:00"/>
    <s v="24"/>
    <s v="05"/>
    <s v="2011"/>
  </r>
  <r>
    <n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x v="2"/>
    <s v="web"/>
    <d v="2012-12-01T06:00:00"/>
    <s v="01"/>
    <x v="7"/>
    <x v="4"/>
    <d v="2012-12-23T06:00:00"/>
    <s v="23"/>
    <s v="12"/>
    <s v="2012"/>
  </r>
  <r>
    <n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x v="3"/>
    <s v="plays"/>
    <d v="2011-01-09T06:00:00"/>
    <s v="09"/>
    <x v="2"/>
    <x v="8"/>
    <d v="2011-02-13T06:00:00"/>
    <s v="13"/>
    <s v="02"/>
    <s v="2011"/>
  </r>
  <r>
    <n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x v="3"/>
    <s v="plays"/>
    <d v="2011-01-25T06:00:00"/>
    <s v="25"/>
    <x v="2"/>
    <x v="8"/>
    <d v="2011-01-28T06:00:00"/>
    <s v="28"/>
    <s v="01"/>
    <s v="2011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x v="0"/>
    <s v="food trucks"/>
    <d v="2014-09-24T05:00:00"/>
    <s v="24"/>
    <x v="3"/>
    <x v="1"/>
    <d v="2014-10-29T05:00:00"/>
    <s v="29"/>
    <s v="10"/>
    <s v="2014"/>
  </r>
  <r>
    <n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x v="7"/>
    <s v="photography books"/>
    <d v="2017-02-10T06:00:00"/>
    <s v="10"/>
    <x v="10"/>
    <x v="5"/>
    <d v="2017-03-01T06:00:00"/>
    <s v="01"/>
    <s v="03"/>
    <s v="2017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x v="7"/>
    <s v="photography books"/>
    <d v="2012-04-05T05:00:00"/>
    <s v="05"/>
    <x v="9"/>
    <x v="4"/>
    <d v="2012-04-20T05:00:00"/>
    <s v="20"/>
    <s v="04"/>
    <s v="2012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x v="3"/>
    <s v="plays"/>
    <d v="2011-06-16T05:00:00"/>
    <s v="16"/>
    <x v="5"/>
    <x v="8"/>
    <d v="2011-06-18T05:00:00"/>
    <s v="18"/>
    <s v="06"/>
    <s v="2011"/>
  </r>
  <r>
    <n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x v="3"/>
    <s v="plays"/>
    <d v="2014-09-26T05:00:00"/>
    <s v="26"/>
    <x v="3"/>
    <x v="1"/>
    <d v="2014-10-03T05:00:00"/>
    <s v="03"/>
    <s v="10"/>
    <s v="2014"/>
  </r>
  <r>
    <n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x v="4"/>
    <s v="documentary"/>
    <d v="2014-12-12T06:00:00"/>
    <s v="12"/>
    <x v="7"/>
    <x v="1"/>
    <d v="2014-12-22T06:00:00"/>
    <s v="22"/>
    <s v="12"/>
    <s v="2014"/>
  </r>
  <r>
    <n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x v="2"/>
    <s v="web"/>
    <d v="2015-04-18T05:00:00"/>
    <s v="18"/>
    <x v="9"/>
    <x v="0"/>
    <d v="2015-05-07T05:00:00"/>
    <s v="07"/>
    <s v="05"/>
    <s v="2015"/>
  </r>
  <r>
    <n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x v="3"/>
    <s v="plays"/>
    <d v="2019-04-16T05:00:00"/>
    <s v="16"/>
    <x v="9"/>
    <x v="3"/>
    <d v="2019-04-21T05:00:00"/>
    <s v="21"/>
    <s v="04"/>
    <s v="2019"/>
  </r>
  <r>
    <n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x v="1"/>
    <s v="rock"/>
    <d v="2016-12-26T06:00:00"/>
    <s v="26"/>
    <x v="7"/>
    <x v="7"/>
    <d v="2016-12-27T06:00:00"/>
    <s v="27"/>
    <s v="12"/>
    <s v="2016"/>
  </r>
  <r>
    <n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x v="4"/>
    <s v="documentary"/>
    <d v="2016-08-09T05:00:00"/>
    <s v="09"/>
    <x v="1"/>
    <x v="7"/>
    <d v="2016-08-23T05:00:00"/>
    <s v="23"/>
    <s v="08"/>
    <s v="2016"/>
  </r>
  <r>
    <n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x v="4"/>
    <s v="science fiction"/>
    <d v="2015-12-20T06:00:00"/>
    <s v="20"/>
    <x v="7"/>
    <x v="0"/>
    <d v="2016-01-25T06:00:00"/>
    <s v="25"/>
    <s v="01"/>
    <s v="2016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x v="2"/>
    <s v="web"/>
    <d v="2012-09-22T05:00:00"/>
    <s v="22"/>
    <x v="3"/>
    <x v="4"/>
    <d v="2012-10-16T05:00:00"/>
    <s v="16"/>
    <s v="10"/>
    <s v="2012"/>
  </r>
  <r>
    <n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x v="3"/>
    <s v="plays"/>
    <d v="2012-11-25T06:00:00"/>
    <s v="25"/>
    <x v="0"/>
    <x v="4"/>
    <d v="2012-11-27T06:00:00"/>
    <s v="27"/>
    <s v="11"/>
    <s v="2012"/>
  </r>
  <r>
    <n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x v="4"/>
    <s v="science fiction"/>
    <d v="2015-12-22T06:00:00"/>
    <s v="22"/>
    <x v="7"/>
    <x v="0"/>
    <d v="2015-12-26T06:00:00"/>
    <s v="26"/>
    <s v="12"/>
    <s v="2015"/>
  </r>
  <r>
    <n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x v="3"/>
    <s v="plays"/>
    <d v="2012-02-16T06:00:00"/>
    <s v="16"/>
    <x v="10"/>
    <x v="4"/>
    <d v="2012-02-19T06:00:00"/>
    <s v="19"/>
    <s v="02"/>
    <s v="2012"/>
  </r>
  <r>
    <n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x v="4"/>
    <s v="animation"/>
    <d v="2010-06-21T05:00:00"/>
    <s v="21"/>
    <x v="5"/>
    <x v="6"/>
    <d v="2010-07-13T05:00:00"/>
    <s v="13"/>
    <s v="07"/>
    <s v="2010"/>
  </r>
  <r>
    <n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x v="5"/>
    <s v="translations"/>
    <d v="2010-06-28T05:00:00"/>
    <s v="28"/>
    <x v="5"/>
    <x v="6"/>
    <d v="2010-07-26T05:00:00"/>
    <s v="26"/>
    <s v="07"/>
    <s v="2010"/>
  </r>
  <r>
    <n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x v="2"/>
    <s v="web"/>
    <d v="2016-02-08T06:00:00"/>
    <s v="08"/>
    <x v="10"/>
    <x v="7"/>
    <d v="2016-03-16T05:00:00"/>
    <s v="16"/>
    <s v="03"/>
    <s v="2016"/>
  </r>
  <r>
    <n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x v="5"/>
    <s v="translations"/>
    <d v="2011-02-17T06:00:00"/>
    <s v="17"/>
    <x v="10"/>
    <x v="8"/>
    <d v="2011-02-21T06:00:00"/>
    <s v="21"/>
    <s v="02"/>
    <s v="2011"/>
  </r>
  <r>
    <n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x v="0"/>
    <s v="food trucks"/>
    <d v="2013-11-14T06:00:00"/>
    <s v="14"/>
    <x v="0"/>
    <x v="2"/>
    <d v="2013-12-05T06:00:00"/>
    <s v="05"/>
    <s v="12"/>
    <s v="2013"/>
  </r>
  <r>
    <n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x v="7"/>
    <s v="photography books"/>
    <d v="2011-03-05T06:00:00"/>
    <s v="05"/>
    <x v="6"/>
    <x v="8"/>
    <d v="2011-03-11T06:00:00"/>
    <s v="11"/>
    <s v="03"/>
    <s v="2011"/>
  </r>
  <r>
    <n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x v="3"/>
    <s v="plays"/>
    <d v="2015-05-11T05:00:00"/>
    <s v="11"/>
    <x v="11"/>
    <x v="0"/>
    <d v="2015-05-16T05:00:00"/>
    <s v="16"/>
    <s v="05"/>
    <s v="2015"/>
  </r>
  <r>
    <n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x v="1"/>
    <s v="rock"/>
    <d v="2010-01-25T06:00:00"/>
    <s v="25"/>
    <x v="2"/>
    <x v="6"/>
    <d v="2010-03-06T06:00:00"/>
    <s v="06"/>
    <s v="03"/>
    <s v="2010"/>
  </r>
  <r>
    <n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x v="3"/>
    <s v="plays"/>
    <d v="2017-06-15T05:00:00"/>
    <s v="15"/>
    <x v="5"/>
    <x v="5"/>
    <d v="2017-06-17T05:00:00"/>
    <s v="17"/>
    <s v="06"/>
    <s v="2017"/>
  </r>
  <r>
    <n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x v="1"/>
    <s v="world music"/>
    <d v="2012-04-06T05:00:00"/>
    <s v="06"/>
    <x v="9"/>
    <x v="4"/>
    <d v="2012-05-13T05:00:00"/>
    <s v="13"/>
    <s v="05"/>
    <s v="2012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x v="0"/>
    <s v="food trucks"/>
    <d v="2011-01-01T06:00:00"/>
    <s v="01"/>
    <x v="2"/>
    <x v="8"/>
    <d v="2011-01-16T06:00:00"/>
    <s v="16"/>
    <s v="01"/>
    <s v="2011"/>
  </r>
  <r>
    <n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x v="3"/>
    <s v="plays"/>
    <d v="2019-12-22T06:00:00"/>
    <s v="22"/>
    <x v="7"/>
    <x v="3"/>
    <d v="2019-12-29T06:00:00"/>
    <s v="29"/>
    <s v="12"/>
    <s v="2019"/>
  </r>
  <r>
    <n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x v="3"/>
    <s v="plays"/>
    <d v="2011-05-09T05:00:00"/>
    <s v="09"/>
    <x v="11"/>
    <x v="8"/>
    <d v="2011-05-10T05:00:00"/>
    <s v="10"/>
    <s v="05"/>
    <s v="2011"/>
  </r>
  <r>
    <n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x v="4"/>
    <s v="television"/>
    <d v="2013-10-08T05:00:00"/>
    <s v="08"/>
    <x v="4"/>
    <x v="2"/>
    <d v="2013-10-14T05:00:00"/>
    <s v="14"/>
    <s v="10"/>
    <s v="2013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x v="2"/>
    <s v="web"/>
    <d v="2014-06-02T05:00:00"/>
    <s v="02"/>
    <x v="5"/>
    <x v="1"/>
    <d v="2014-06-11T05:00:00"/>
    <s v="11"/>
    <s v="06"/>
    <s v="2014"/>
  </r>
  <r>
    <n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x v="3"/>
    <s v="plays"/>
    <d v="2010-12-10T06:00:00"/>
    <s v="10"/>
    <x v="7"/>
    <x v="6"/>
    <d v="2010-12-12T06:00:00"/>
    <s v="12"/>
    <s v="12"/>
    <s v="2010"/>
  </r>
  <r>
    <n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x v="1"/>
    <s v="indie rock"/>
    <d v="2013-05-18T05:00:00"/>
    <s v="18"/>
    <x v="11"/>
    <x v="2"/>
    <d v="2013-05-19T05:00:00"/>
    <s v="19"/>
    <s v="05"/>
    <s v="2013"/>
  </r>
  <r>
    <n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x v="3"/>
    <s v="plays"/>
    <d v="2015-11-29T06:00:00"/>
    <s v="29"/>
    <x v="0"/>
    <x v="0"/>
    <d v="2016-01-07T06:00:00"/>
    <s v="07"/>
    <s v="01"/>
    <s v="2016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x v="3"/>
    <s v="plays"/>
    <d v="2011-01-28T06:00:00"/>
    <s v="28"/>
    <x v="2"/>
    <x v="8"/>
    <d v="2011-02-03T06:00:00"/>
    <s v="03"/>
    <s v="02"/>
    <s v="2011"/>
  </r>
  <r>
    <n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x v="0"/>
    <s v="food trucks"/>
    <d v="2018-02-07T06:00:00"/>
    <s v="07"/>
    <x v="10"/>
    <x v="9"/>
    <d v="2018-03-11T06:00:00"/>
    <s v="11"/>
    <s v="03"/>
    <s v="2018"/>
  </r>
  <r>
    <n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x v="6"/>
    <s v="video games"/>
    <d v="2016-11-12T06:00:00"/>
    <s v="12"/>
    <x v="0"/>
    <x v="7"/>
    <d v="2016-12-04T06:00:00"/>
    <s v="04"/>
    <s v="12"/>
    <s v="2016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x v="3"/>
    <s v="plays"/>
    <d v="2015-03-15T05:00:00"/>
    <s v="15"/>
    <x v="6"/>
    <x v="0"/>
    <d v="2015-03-21T05:00:00"/>
    <s v="21"/>
    <s v="03"/>
    <s v="2015"/>
  </r>
  <r>
    <n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x v="5"/>
    <s v="nonfiction"/>
    <d v="2015-10-30T05:00:00"/>
    <s v="30"/>
    <x v="4"/>
    <x v="0"/>
    <d v="2015-11-04T06:00:00"/>
    <s v="04"/>
    <s v="11"/>
    <s v="2015"/>
  </r>
  <r>
    <n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x v="2"/>
    <s v="web"/>
    <d v="2017-12-25T06:00:00"/>
    <s v="25"/>
    <x v="7"/>
    <x v="5"/>
    <d v="2018-01-27T06:00:00"/>
    <s v="27"/>
    <s v="01"/>
    <s v="2018"/>
  </r>
  <r>
    <n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x v="4"/>
    <s v="documentary"/>
    <d v="2011-07-19T05:00:00"/>
    <s v="19"/>
    <x v="8"/>
    <x v="8"/>
    <d v="2011-07-21T05:00:00"/>
    <s v="21"/>
    <s v="07"/>
    <s v="2011"/>
  </r>
  <r>
    <n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x v="4"/>
    <s v="documentary"/>
    <d v="2019-08-04T05:00:00"/>
    <s v="04"/>
    <x v="1"/>
    <x v="3"/>
    <d v="2019-08-19T05:00:00"/>
    <s v="19"/>
    <s v="08"/>
    <s v="2019"/>
  </r>
  <r>
    <n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x v="3"/>
    <s v="plays"/>
    <d v="2019-09-08T05:00:00"/>
    <s v="08"/>
    <x v="3"/>
    <x v="3"/>
    <d v="2019-10-04T05:00:00"/>
    <s v="04"/>
    <s v="10"/>
    <s v="2019"/>
  </r>
  <r>
    <n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x v="1"/>
    <s v="rock"/>
    <d v="2013-12-06T06:00:00"/>
    <s v="06"/>
    <x v="7"/>
    <x v="2"/>
    <d v="2014-01-01T06:00:00"/>
    <s v="01"/>
    <s v="01"/>
    <s v="2014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x v="1"/>
    <s v="rock"/>
    <d v="2011-04-05T05:00:00"/>
    <s v="05"/>
    <x v="9"/>
    <x v="8"/>
    <d v="2011-04-19T05:00:00"/>
    <s v="19"/>
    <s v="04"/>
    <s v="2011"/>
  </r>
  <r>
    <n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x v="4"/>
    <s v="documentary"/>
    <d v="2017-04-27T05:00:00"/>
    <s v="27"/>
    <x v="9"/>
    <x v="5"/>
    <d v="2017-05-11T05:00:00"/>
    <s v="11"/>
    <s v="05"/>
    <s v="2017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x v="5"/>
    <s v="radio &amp; podcasts"/>
    <d v="2016-11-12T06:00:00"/>
    <s v="12"/>
    <x v="0"/>
    <x v="7"/>
    <d v="2016-12-03T06:00:00"/>
    <s v="03"/>
    <s v="12"/>
    <s v="2016"/>
  </r>
  <r>
    <n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x v="5"/>
    <s v="translations"/>
    <d v="2019-04-16T05:00:00"/>
    <s v="16"/>
    <x v="9"/>
    <x v="3"/>
    <d v="2019-04-21T05:00:00"/>
    <s v="21"/>
    <s v="04"/>
    <s v="2019"/>
  </r>
  <r>
    <n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x v="4"/>
    <s v="drama"/>
    <d v="2016-03-03T06:00:00"/>
    <s v="03"/>
    <x v="6"/>
    <x v="7"/>
    <d v="2016-03-25T05:00:00"/>
    <s v="25"/>
    <s v="03"/>
    <s v="2016"/>
  </r>
  <r>
    <n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x v="1"/>
    <s v="rock"/>
    <d v="2014-09-25T05:00:00"/>
    <s v="25"/>
    <x v="3"/>
    <x v="1"/>
    <d v="2014-09-29T05:00:00"/>
    <s v="29"/>
    <s v="09"/>
    <s v="2014"/>
  </r>
  <r>
    <n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x v="4"/>
    <s v="drama"/>
    <d v="2018-05-07T05:00:00"/>
    <s v="07"/>
    <x v="11"/>
    <x v="9"/>
    <d v="2018-05-21T05:00:00"/>
    <s v="21"/>
    <s v="05"/>
    <s v="2018"/>
  </r>
  <r>
    <n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x v="7"/>
    <s v="photography books"/>
    <d v="2015-12-24T06:00:00"/>
    <s v="24"/>
    <x v="7"/>
    <x v="0"/>
    <d v="2016-01-10T06:00:00"/>
    <s v="10"/>
    <s v="01"/>
    <s v="2016"/>
  </r>
  <r>
    <n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x v="5"/>
    <s v="translations"/>
    <d v="2014-10-17T05:00:00"/>
    <s v="17"/>
    <x v="4"/>
    <x v="1"/>
    <d v="2014-10-23T05:00:00"/>
    <s v="23"/>
    <s v="10"/>
    <s v="2014"/>
  </r>
  <r>
    <n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x v="0"/>
    <s v="food trucks"/>
    <d v="2018-11-04T05:00:00"/>
    <s v="04"/>
    <x v="0"/>
    <x v="9"/>
    <d v="2018-12-03T06:00:00"/>
    <s v="03"/>
    <s v="12"/>
    <s v="2018"/>
  </r>
  <r>
    <n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x v="3"/>
    <s v="plays"/>
    <d v="2013-01-02T06:00:00"/>
    <s v="02"/>
    <x v="2"/>
    <x v="2"/>
    <d v="2013-02-01T06:00:00"/>
    <s v="01"/>
    <s v="02"/>
    <s v="2013"/>
  </r>
  <r>
    <n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x v="3"/>
    <s v="plays"/>
    <d v="2014-01-20T06:00:00"/>
    <s v="20"/>
    <x v="2"/>
    <x v="1"/>
    <d v="2014-01-25T06:00:00"/>
    <s v="25"/>
    <s v="01"/>
    <s v="2014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x v="1"/>
    <s v="indie rock"/>
    <d v="2010-02-11T06:00:00"/>
    <s v="11"/>
    <x v="10"/>
    <x v="6"/>
    <d v="2010-02-25T06:00:00"/>
    <s v="25"/>
    <s v="02"/>
    <s v="2010"/>
  </r>
  <r>
    <n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x v="0"/>
    <s v="food trucks"/>
    <d v="2016-06-29T05:00:00"/>
    <s v="29"/>
    <x v="5"/>
    <x v="7"/>
    <d v="2016-07-06T05:00:00"/>
    <s v="06"/>
    <s v="07"/>
    <s v="20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1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x v="0"/>
    <x v="0"/>
    <d v="2015-11-28T06:00:00"/>
    <s v="28"/>
    <s v="Nov"/>
    <s v="2015"/>
    <d v="2015-12-15T06:00:00"/>
    <s v="15"/>
    <s v="12"/>
    <s v="2015"/>
    <x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x v="1"/>
    <x v="1"/>
    <d v="2014-08-19T05:00:00"/>
    <s v="19"/>
    <s v="Aug"/>
    <s v="2014"/>
    <d v="2014-08-21T05:00:00"/>
    <s v="21"/>
    <s v="08"/>
    <s v="2014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s v="technology/web"/>
    <x v="2"/>
    <x v="2"/>
    <d v="2013-11-17T06:00:00"/>
    <s v="17"/>
    <s v="Nov"/>
    <s v="2013"/>
    <d v="2013-11-19T06:00:00"/>
    <s v="19"/>
    <s v="11"/>
    <s v="2013"/>
    <x v="1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s v="music/rock"/>
    <x v="1"/>
    <x v="1"/>
    <d v="2019-08-11T05:00:00"/>
    <s v="11"/>
    <s v="Aug"/>
    <s v="2019"/>
    <d v="2019-09-20T05:00:00"/>
    <s v="20"/>
    <s v="09"/>
    <s v="2019"/>
    <x v="2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s v="theater/plays"/>
    <x v="3"/>
    <x v="3"/>
    <d v="2019-01-20T06:00:00"/>
    <s v="20"/>
    <s v="Jan"/>
    <s v="2019"/>
    <d v="2019-01-24T06:00:00"/>
    <s v="24"/>
    <s v="01"/>
    <s v="2019"/>
    <x v="3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s v="theater/plays"/>
    <x v="3"/>
    <x v="3"/>
    <d v="2012-08-28T05:00:00"/>
    <s v="28"/>
    <s v="Aug"/>
    <s v="2012"/>
    <d v="2012-09-08T05:00:00"/>
    <s v="08"/>
    <s v="09"/>
    <s v="2012"/>
    <x v="4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s v="film &amp; video/documentary"/>
    <x v="4"/>
    <x v="4"/>
    <d v="2017-09-13T05:00:00"/>
    <s v="13"/>
    <s v="Sep"/>
    <s v="2017"/>
    <d v="2017-09-14T05:00:00"/>
    <s v="14"/>
    <s v="09"/>
    <s v="2017"/>
    <x v="5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s v="theater/plays"/>
    <x v="3"/>
    <x v="3"/>
    <d v="2015-08-13T05:00:00"/>
    <s v="13"/>
    <s v="Aug"/>
    <s v="2015"/>
    <d v="2015-08-15T05:00:00"/>
    <s v="15"/>
    <s v="08"/>
    <s v="2015"/>
    <x v="1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s v="theater/plays"/>
    <x v="3"/>
    <x v="3"/>
    <d v="2010-08-09T05:00:00"/>
    <s v="09"/>
    <s v="Aug"/>
    <s v="2010"/>
    <d v="2010-08-11T05:00:00"/>
    <s v="11"/>
    <s v="08"/>
    <s v="2010"/>
    <x v="1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s v="music/electric music"/>
    <x v="1"/>
    <x v="5"/>
    <d v="2013-09-19T05:00:00"/>
    <s v="19"/>
    <s v="Sep"/>
    <s v="2013"/>
    <d v="2013-11-07T06:00:00"/>
    <s v="07"/>
    <s v="11"/>
    <s v="2013"/>
    <x v="6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s v="film &amp; video/drama"/>
    <x v="4"/>
    <x v="6"/>
    <d v="2010-08-14T05:00:00"/>
    <s v="14"/>
    <s v="Aug"/>
    <s v="2010"/>
    <d v="2010-10-01T05:00:00"/>
    <s v="01"/>
    <s v="10"/>
    <s v="2010"/>
    <x v="7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s v="theater/plays"/>
    <x v="3"/>
    <x v="3"/>
    <d v="2010-09-21T05:00:00"/>
    <s v="21"/>
    <s v="Sep"/>
    <s v="2010"/>
    <d v="2010-09-27T05:00:00"/>
    <s v="27"/>
    <s v="09"/>
    <s v="2010"/>
    <x v="8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s v="film &amp; video/drama"/>
    <x v="4"/>
    <x v="6"/>
    <d v="2019-10-22T05:00:00"/>
    <s v="22"/>
    <s v="Oct"/>
    <s v="2019"/>
    <d v="2019-10-30T05:00:00"/>
    <s v="30"/>
    <s v="10"/>
    <s v="2019"/>
    <x v="9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s v="music/indie rock"/>
    <x v="1"/>
    <x v="7"/>
    <d v="2016-06-11T05:00:00"/>
    <s v="11"/>
    <s v="Jun"/>
    <s v="2016"/>
    <d v="2016-06-23T05:00:00"/>
    <s v="23"/>
    <s v="06"/>
    <s v="2016"/>
    <x v="10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s v="music/indie rock"/>
    <x v="1"/>
    <x v="7"/>
    <d v="2012-03-06T06:00:00"/>
    <s v="06"/>
    <s v="Mar"/>
    <s v="2012"/>
    <d v="2012-04-02T05:00:00"/>
    <s v="02"/>
    <s v="04"/>
    <s v="2012"/>
    <x v="11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s v="technology/wearables"/>
    <x v="2"/>
    <x v="8"/>
    <d v="2019-12-10T06:00:00"/>
    <s v="10"/>
    <s v="Dec"/>
    <s v="2019"/>
    <d v="2019-12-14T06:00:00"/>
    <s v="14"/>
    <s v="12"/>
    <s v="2019"/>
    <x v="3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s v="publishing/nonfiction"/>
    <x v="5"/>
    <x v="9"/>
    <d v="2014-01-22T06:00:00"/>
    <s v="22"/>
    <s v="Jan"/>
    <s v="2014"/>
    <d v="2014-02-13T06:00:00"/>
    <s v="13"/>
    <s v="02"/>
    <s v="2014"/>
    <x v="12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s v="film &amp; video/animation"/>
    <x v="4"/>
    <x v="10"/>
    <d v="2011-01-12T06:00:00"/>
    <s v="12"/>
    <s v="Jan"/>
    <s v="2011"/>
    <d v="2011-01-13T06:00:00"/>
    <s v="13"/>
    <s v="01"/>
    <s v="2011"/>
    <x v="5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s v="theater/plays"/>
    <x v="3"/>
    <x v="3"/>
    <d v="2018-09-08T05:00:00"/>
    <s v="08"/>
    <s v="Sep"/>
    <s v="2018"/>
    <d v="2018-09-16T05:00:00"/>
    <s v="16"/>
    <s v="09"/>
    <s v="2018"/>
    <x v="9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s v="theater/plays"/>
    <x v="3"/>
    <x v="3"/>
    <d v="2019-03-04T06:00:00"/>
    <s v="04"/>
    <s v="Mar"/>
    <s v="2019"/>
    <d v="2019-03-25T05:00:00"/>
    <s v="25"/>
    <s v="03"/>
    <s v="2019"/>
    <x v="13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s v="film &amp; video/drama"/>
    <x v="4"/>
    <x v="6"/>
    <d v="2014-07-28T05:00:00"/>
    <s v="28"/>
    <s v="Jul"/>
    <s v="2014"/>
    <d v="2014-07-28T05:00:00"/>
    <s v="28"/>
    <s v="07"/>
    <s v="2014"/>
    <x v="14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s v="theater/plays"/>
    <x v="3"/>
    <x v="3"/>
    <d v="2011-08-15T05:00:00"/>
    <s v="15"/>
    <s v="Aug"/>
    <s v="2011"/>
    <d v="2011-09-18T05:00:00"/>
    <s v="18"/>
    <s v="09"/>
    <s v="2011"/>
    <x v="15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s v="theater/plays"/>
    <x v="3"/>
    <x v="3"/>
    <d v="2018-04-03T05:00:00"/>
    <s v="03"/>
    <s v="Apr"/>
    <s v="2018"/>
    <d v="2018-04-18T05:00:00"/>
    <s v="18"/>
    <s v="04"/>
    <s v="2018"/>
    <x v="16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s v="film &amp; video/documentary"/>
    <x v="4"/>
    <x v="4"/>
    <d v="2019-02-14T06:00:00"/>
    <s v="14"/>
    <s v="Feb"/>
    <s v="2019"/>
    <d v="2019-04-08T05:00:00"/>
    <s v="08"/>
    <s v="04"/>
    <s v="2019"/>
    <x v="17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s v="technology/wearables"/>
    <x v="2"/>
    <x v="8"/>
    <d v="2014-06-21T05:00:00"/>
    <s v="21"/>
    <s v="Jun"/>
    <s v="2014"/>
    <d v="2014-06-23T05:00:00"/>
    <s v="23"/>
    <s v="06"/>
    <s v="2014"/>
    <x v="1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s v="games/video games"/>
    <x v="6"/>
    <x v="11"/>
    <d v="2011-05-18T05:00:00"/>
    <s v="18"/>
    <s v="May"/>
    <s v="2011"/>
    <d v="2011-06-07T05:00:00"/>
    <s v="07"/>
    <s v="06"/>
    <s v="2011"/>
    <x v="18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s v="theater/plays"/>
    <x v="3"/>
    <x v="3"/>
    <d v="2018-07-31T05:00:00"/>
    <s v="31"/>
    <s v="Jul"/>
    <s v="2018"/>
    <d v="2018-08-27T05:00:00"/>
    <s v="27"/>
    <s v="08"/>
    <s v="2018"/>
    <x v="19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s v="music/rock"/>
    <x v="1"/>
    <x v="1"/>
    <d v="2015-10-03T05:00:00"/>
    <s v="03"/>
    <s v="Oct"/>
    <s v="2015"/>
    <d v="2015-10-11T05:00:00"/>
    <s v="11"/>
    <s v="10"/>
    <s v="2015"/>
    <x v="9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s v="theater/plays"/>
    <x v="3"/>
    <x v="3"/>
    <d v="2010-02-09T06:00:00"/>
    <s v="09"/>
    <s v="Feb"/>
    <s v="2010"/>
    <d v="2010-03-04T06:00:00"/>
    <s v="04"/>
    <s v="03"/>
    <s v="2010"/>
    <x v="20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s v="film &amp; video/shorts"/>
    <x v="4"/>
    <x v="12"/>
    <d v="2018-07-20T05:00:00"/>
    <s v="20"/>
    <s v="Jul"/>
    <s v="2018"/>
    <d v="2018-08-29T05:00:00"/>
    <s v="29"/>
    <s v="08"/>
    <s v="2018"/>
    <x v="2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s v="film &amp; video/animation"/>
    <x v="4"/>
    <x v="10"/>
    <d v="2019-05-24T05:00:00"/>
    <s v="24"/>
    <s v="May"/>
    <s v="2019"/>
    <d v="2019-05-29T05:00:00"/>
    <s v="29"/>
    <s v="05"/>
    <s v="2019"/>
    <x v="21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x v="6"/>
    <x v="11"/>
    <d v="2016-01-05T06:00:00"/>
    <s v="05"/>
    <s v="Jan"/>
    <s v="2016"/>
    <d v="2016-02-02T06:00:00"/>
    <s v="02"/>
    <s v="02"/>
    <s v="2016"/>
    <x v="22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s v="film &amp; video/documentary"/>
    <x v="4"/>
    <x v="4"/>
    <d v="2018-01-10T06:00:00"/>
    <s v="10"/>
    <s v="Jan"/>
    <s v="2018"/>
    <d v="2018-02-06T06:00:00"/>
    <s v="06"/>
    <s v="02"/>
    <s v="2018"/>
    <x v="19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s v="theater/plays"/>
    <x v="3"/>
    <x v="3"/>
    <d v="2014-10-05T05:00:00"/>
    <s v="05"/>
    <s v="Oct"/>
    <s v="2014"/>
    <d v="2014-11-11T06:00:00"/>
    <s v="11"/>
    <s v="11"/>
    <s v="2014"/>
    <x v="23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s v="film &amp; video/documentary"/>
    <x v="4"/>
    <x v="4"/>
    <d v="2017-03-23T05:00:00"/>
    <s v="23"/>
    <s v="Mar"/>
    <s v="2017"/>
    <d v="2017-03-28T05:00:00"/>
    <s v="28"/>
    <s v="03"/>
    <s v="2017"/>
    <x v="21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s v="film &amp; video/drama"/>
    <x v="4"/>
    <x v="6"/>
    <d v="2019-01-19T06:00:00"/>
    <s v="19"/>
    <s v="Jan"/>
    <s v="2019"/>
    <d v="2019-03-02T06:00:00"/>
    <s v="02"/>
    <s v="03"/>
    <s v="2019"/>
    <x v="24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s v="theater/plays"/>
    <x v="3"/>
    <x v="3"/>
    <d v="2011-02-26T06:00:00"/>
    <s v="26"/>
    <s v="Feb"/>
    <s v="2011"/>
    <d v="2011-03-23T05:00:00"/>
    <s v="23"/>
    <s v="03"/>
    <s v="2011"/>
    <x v="25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s v="publishing/fiction"/>
    <x v="5"/>
    <x v="13"/>
    <d v="2019-10-06T05:00:00"/>
    <s v="06"/>
    <s v="Oct"/>
    <s v="2019"/>
    <d v="2019-11-08T06:00:00"/>
    <s v="08"/>
    <s v="11"/>
    <s v="2019"/>
    <x v="26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s v="photography/photography books"/>
    <x v="7"/>
    <x v="14"/>
    <d v="2010-10-18T05:00:00"/>
    <s v="18"/>
    <s v="Oct"/>
    <s v="2010"/>
    <d v="2010-10-23T05:00:00"/>
    <s v="23"/>
    <s v="10"/>
    <s v="2010"/>
    <x v="21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s v="theater/plays"/>
    <x v="3"/>
    <x v="3"/>
    <d v="2013-02-25T06:00:00"/>
    <s v="25"/>
    <s v="Feb"/>
    <s v="2013"/>
    <d v="2013-03-11T05:00:00"/>
    <s v="11"/>
    <s v="03"/>
    <s v="2013"/>
    <x v="27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s v="technology/wearables"/>
    <x v="2"/>
    <x v="8"/>
    <d v="2010-06-05T05:00:00"/>
    <s v="05"/>
    <s v="Jun"/>
    <s v="2010"/>
    <d v="2010-06-24T05:00:00"/>
    <s v="24"/>
    <s v="06"/>
    <s v="2010"/>
    <x v="28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s v="music/rock"/>
    <x v="1"/>
    <x v="1"/>
    <d v="2012-09-04T05:00:00"/>
    <s v="04"/>
    <s v="Sep"/>
    <s v="2012"/>
    <d v="2012-09-30T05:00:00"/>
    <s v="30"/>
    <s v="09"/>
    <s v="2012"/>
    <x v="29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s v="food/food trucks"/>
    <x v="0"/>
    <x v="0"/>
    <d v="2011-07-04T05:00:00"/>
    <s v="04"/>
    <s v="Jul"/>
    <s v="2011"/>
    <d v="2011-07-13T05:00:00"/>
    <s v="13"/>
    <s v="07"/>
    <s v="2011"/>
    <x v="30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s v="publishing/radio &amp; podcasts"/>
    <x v="5"/>
    <x v="15"/>
    <d v="2014-07-24T05:00:00"/>
    <s v="24"/>
    <s v="Jul"/>
    <s v="2014"/>
    <d v="2014-08-09T05:00:00"/>
    <s v="09"/>
    <s v="08"/>
    <s v="2014"/>
    <x v="31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s v="publishing/fiction"/>
    <x v="5"/>
    <x v="13"/>
    <d v="2019-03-17T05:00:00"/>
    <s v="17"/>
    <s v="Mar"/>
    <s v="2019"/>
    <d v="2019-03-18T05:00:00"/>
    <s v="18"/>
    <s v="03"/>
    <s v="2019"/>
    <x v="5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s v="theater/plays"/>
    <x v="3"/>
    <x v="3"/>
    <d v="2016-11-02T05:00:00"/>
    <s v="02"/>
    <s v="Nov"/>
    <s v="2016"/>
    <d v="2016-11-17T06:00:00"/>
    <s v="17"/>
    <s v="11"/>
    <s v="2016"/>
    <x v="32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s v="music/rock"/>
    <x v="1"/>
    <x v="1"/>
    <d v="2010-07-08T05:00:00"/>
    <s v="08"/>
    <s v="Jul"/>
    <s v="2010"/>
    <d v="2010-07-31T05:00:00"/>
    <s v="31"/>
    <s v="07"/>
    <s v="2010"/>
    <x v="20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s v="theater/plays"/>
    <x v="3"/>
    <x v="3"/>
    <d v="2014-03-29T05:00:00"/>
    <s v="29"/>
    <s v="Mar"/>
    <s v="2014"/>
    <d v="2014-04-28T05:00:00"/>
    <s v="28"/>
    <s v="04"/>
    <s v="2014"/>
    <x v="33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s v="theater/plays"/>
    <x v="3"/>
    <x v="3"/>
    <d v="2015-06-25T05:00:00"/>
    <s v="25"/>
    <s v="Jun"/>
    <s v="2015"/>
    <d v="2015-07-07T05:00:00"/>
    <s v="07"/>
    <s v="07"/>
    <s v="2015"/>
    <x v="10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s v="music/rock"/>
    <x v="1"/>
    <x v="1"/>
    <d v="2019-10-20T05:00:00"/>
    <s v="20"/>
    <s v="Oct"/>
    <s v="2019"/>
    <d v="2019-12-04T06:00:00"/>
    <s v="04"/>
    <s v="12"/>
    <s v="2019"/>
    <x v="34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x v="1"/>
    <x v="16"/>
    <d v="2013-08-01T05:00:00"/>
    <s v="01"/>
    <s v="Aug"/>
    <s v="2013"/>
    <d v="2013-08-29T05:00:00"/>
    <s v="29"/>
    <s v="08"/>
    <s v="2013"/>
    <x v="22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s v="technology/wearables"/>
    <x v="2"/>
    <x v="8"/>
    <d v="2012-03-27T05:00:00"/>
    <s v="27"/>
    <s v="Mar"/>
    <s v="2012"/>
    <d v="2012-04-12T05:00:00"/>
    <s v="12"/>
    <s v="04"/>
    <s v="2012"/>
    <x v="31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s v="theater/plays"/>
    <x v="3"/>
    <x v="3"/>
    <d v="2010-09-15T05:00:00"/>
    <s v="15"/>
    <s v="Sep"/>
    <s v="2010"/>
    <d v="2010-09-19T05:00:00"/>
    <s v="19"/>
    <s v="09"/>
    <s v="2010"/>
    <x v="3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s v="film &amp; video/drama"/>
    <x v="4"/>
    <x v="6"/>
    <d v="2014-05-20T05:00:00"/>
    <s v="20"/>
    <s v="May"/>
    <s v="2014"/>
    <d v="2014-06-28T05:00:00"/>
    <s v="28"/>
    <s v="06"/>
    <s v="2014"/>
    <x v="35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s v="technology/wearables"/>
    <x v="2"/>
    <x v="8"/>
    <d v="2018-03-11T06:00:00"/>
    <s v="11"/>
    <s v="Mar"/>
    <s v="2018"/>
    <d v="2018-03-17T05:00:00"/>
    <s v="17"/>
    <s v="03"/>
    <s v="2018"/>
    <x v="36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s v="music/jazz"/>
    <x v="1"/>
    <x v="17"/>
    <d v="2018-07-30T05:00:00"/>
    <s v="30"/>
    <s v="Jul"/>
    <s v="2018"/>
    <d v="2018-08-04T05:00:00"/>
    <s v="04"/>
    <s v="08"/>
    <s v="2018"/>
    <x v="21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s v="technology/wearables"/>
    <x v="2"/>
    <x v="8"/>
    <d v="2015-01-10T06:00:00"/>
    <s v="10"/>
    <s v="Jan"/>
    <s v="2015"/>
    <d v="2015-01-17T06:00:00"/>
    <s v="17"/>
    <s v="01"/>
    <s v="2015"/>
    <x v="37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s v="games/video games"/>
    <x v="6"/>
    <x v="11"/>
    <d v="2017-09-01T05:00:00"/>
    <s v="01"/>
    <s v="Sep"/>
    <s v="2017"/>
    <d v="2017-09-13T05:00:00"/>
    <s v="13"/>
    <s v="09"/>
    <s v="2017"/>
    <x v="10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s v="theater/plays"/>
    <x v="3"/>
    <x v="3"/>
    <d v="2015-09-21T05:00:00"/>
    <s v="21"/>
    <s v="Sep"/>
    <s v="2015"/>
    <d v="2015-10-04T05:00:00"/>
    <s v="04"/>
    <s v="10"/>
    <s v="2015"/>
    <x v="38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s v="theater/plays"/>
    <x v="3"/>
    <x v="3"/>
    <d v="2017-06-12T05:00:00"/>
    <s v="12"/>
    <s v="Jun"/>
    <s v="2017"/>
    <d v="2017-06-27T05:00:00"/>
    <s v="27"/>
    <s v="06"/>
    <s v="2017"/>
    <x v="16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s v="theater/plays"/>
    <x v="3"/>
    <x v="3"/>
    <d v="2012-07-17T05:00:00"/>
    <s v="17"/>
    <s v="Jul"/>
    <s v="2012"/>
    <d v="2012-07-20T05:00:00"/>
    <s v="20"/>
    <s v="07"/>
    <s v="2012"/>
    <x v="39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s v="theater/plays"/>
    <x v="3"/>
    <x v="3"/>
    <d v="2011-02-21T06:00:00"/>
    <s v="21"/>
    <s v="Feb"/>
    <s v="2011"/>
    <d v="2011-04-02T05:00:00"/>
    <s v="02"/>
    <s v="04"/>
    <s v="2011"/>
    <x v="40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s v="technology/web"/>
    <x v="2"/>
    <x v="2"/>
    <d v="2015-06-05T05:00:00"/>
    <s v="05"/>
    <s v="Jun"/>
    <s v="2015"/>
    <d v="2015-06-06T05:00:00"/>
    <s v="06"/>
    <s v="06"/>
    <s v="2015"/>
    <x v="5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s v="theater/plays"/>
    <x v="3"/>
    <x v="3"/>
    <d v="2017-04-28T05:00:00"/>
    <s v="28"/>
    <s v="Apr"/>
    <s v="2017"/>
    <d v="2017-05-04T05:00:00"/>
    <s v="04"/>
    <s v="05"/>
    <s v="2017"/>
    <x v="8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s v="technology/web"/>
    <x v="2"/>
    <x v="2"/>
    <d v="2018-07-02T05:00:00"/>
    <s v="02"/>
    <s v="Jul"/>
    <s v="2018"/>
    <d v="2018-07-17T05:00:00"/>
    <s v="17"/>
    <s v="07"/>
    <s v="2018"/>
    <x v="16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s v="theater/plays"/>
    <x v="3"/>
    <x v="3"/>
    <d v="2011-01-27T06:00:00"/>
    <s v="27"/>
    <s v="Jan"/>
    <s v="2011"/>
    <d v="2011-02-03T06:00:00"/>
    <s v="03"/>
    <s v="02"/>
    <s v="2011"/>
    <x v="37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s v="theater/plays"/>
    <x v="3"/>
    <x v="3"/>
    <d v="2015-04-08T05:00:00"/>
    <s v="08"/>
    <s v="Apr"/>
    <s v="2015"/>
    <d v="2015-04-13T05:00:00"/>
    <s v="13"/>
    <s v="04"/>
    <s v="2015"/>
    <x v="21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s v="technology/wearables"/>
    <x v="2"/>
    <x v="8"/>
    <d v="2010-01-25T06:00:00"/>
    <s v="25"/>
    <s v="Jan"/>
    <s v="2010"/>
    <d v="2010-01-30T06:00:00"/>
    <s v="30"/>
    <s v="01"/>
    <s v="2010"/>
    <x v="21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s v="theater/plays"/>
    <x v="3"/>
    <x v="3"/>
    <d v="2017-07-27T05:00:00"/>
    <s v="27"/>
    <s v="Jul"/>
    <s v="2017"/>
    <d v="2017-09-12T05:00:00"/>
    <s v="12"/>
    <s v="09"/>
    <s v="2017"/>
    <x v="41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s v="theater/plays"/>
    <x v="3"/>
    <x v="3"/>
    <d v="2010-12-19T06:00:00"/>
    <s v="19"/>
    <s v="Dec"/>
    <s v="2010"/>
    <d v="2011-01-22T06:00:00"/>
    <s v="22"/>
    <s v="01"/>
    <s v="2011"/>
    <x v="15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s v="theater/plays"/>
    <x v="3"/>
    <x v="3"/>
    <d v="2010-11-02T05:00:00"/>
    <s v="02"/>
    <s v="Nov"/>
    <s v="2010"/>
    <d v="2010-12-21T06:00:00"/>
    <s v="21"/>
    <s v="12"/>
    <s v="2010"/>
    <x v="6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s v="theater/plays"/>
    <x v="3"/>
    <x v="3"/>
    <d v="2019-11-30T06:00:00"/>
    <s v="30"/>
    <s v="Nov"/>
    <s v="2019"/>
    <d v="2019-12-04T06:00:00"/>
    <s v="04"/>
    <s v="12"/>
    <s v="2019"/>
    <x v="3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s v="film &amp; video/animation"/>
    <x v="4"/>
    <x v="10"/>
    <d v="2015-07-01T05:00:00"/>
    <s v="01"/>
    <s v="Jul"/>
    <s v="2015"/>
    <d v="2015-08-06T05:00:00"/>
    <s v="06"/>
    <s v="08"/>
    <s v="2015"/>
    <x v="42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s v="music/jazz"/>
    <x v="1"/>
    <x v="17"/>
    <d v="2016-11-27T06:00:00"/>
    <s v="27"/>
    <s v="Nov"/>
    <s v="2016"/>
    <d v="2016-11-30T06:00:00"/>
    <s v="30"/>
    <s v="11"/>
    <s v="2016"/>
    <x v="39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s v="music/metal"/>
    <x v="1"/>
    <x v="16"/>
    <d v="2016-03-27T05:00:00"/>
    <s v="27"/>
    <s v="Mar"/>
    <s v="2016"/>
    <d v="2016-03-28T05:00:00"/>
    <s v="28"/>
    <s v="03"/>
    <s v="2016"/>
    <x v="5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s v="photography/photography books"/>
    <x v="7"/>
    <x v="14"/>
    <d v="2018-07-15T05:00:00"/>
    <s v="15"/>
    <s v="Jul"/>
    <s v="2018"/>
    <d v="2018-07-23T05:00:00"/>
    <s v="23"/>
    <s v="07"/>
    <s v="2018"/>
    <x v="9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s v="theater/plays"/>
    <x v="3"/>
    <x v="3"/>
    <d v="2015-01-23T06:00:00"/>
    <s v="23"/>
    <s v="Jan"/>
    <s v="2015"/>
    <d v="2015-03-13T05:00:00"/>
    <s v="13"/>
    <s v="03"/>
    <s v="2015"/>
    <x v="43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s v="film &amp; video/animation"/>
    <x v="4"/>
    <x v="10"/>
    <d v="2010-09-27T05:00:00"/>
    <s v="27"/>
    <s v="Sep"/>
    <s v="2010"/>
    <d v="2010-10-11T05:00:00"/>
    <s v="11"/>
    <s v="10"/>
    <s v="2010"/>
    <x v="44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s v="publishing/translations"/>
    <x v="5"/>
    <x v="18"/>
    <d v="2018-04-16T05:00:00"/>
    <s v="16"/>
    <s v="Apr"/>
    <s v="2018"/>
    <d v="2018-04-17T05:00:00"/>
    <s v="17"/>
    <s v="04"/>
    <s v="2018"/>
    <x v="5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s v="theater/plays"/>
    <x v="3"/>
    <x v="3"/>
    <d v="2018-06-16T05:00:00"/>
    <s v="16"/>
    <s v="Jun"/>
    <s v="2018"/>
    <d v="2018-06-21T05:00:00"/>
    <s v="21"/>
    <s v="06"/>
    <s v="2018"/>
    <x v="21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s v="games/video games"/>
    <x v="6"/>
    <x v="11"/>
    <d v="2017-08-29T05:00:00"/>
    <s v="29"/>
    <s v="Aug"/>
    <s v="2017"/>
    <d v="2017-09-28T05:00:00"/>
    <s v="28"/>
    <s v="09"/>
    <s v="2017"/>
    <x v="33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s v="music/rock"/>
    <x v="1"/>
    <x v="1"/>
    <d v="2017-11-23T06:00:00"/>
    <s v="23"/>
    <s v="Nov"/>
    <s v="2017"/>
    <d v="2017-12-18T06:00:00"/>
    <s v="18"/>
    <s v="12"/>
    <s v="2017"/>
    <x v="45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s v="games/video games"/>
    <x v="6"/>
    <x v="11"/>
    <d v="2019-01-17T06:00:00"/>
    <s v="17"/>
    <s v="Jan"/>
    <s v="2019"/>
    <d v="2019-01-24T06:00:00"/>
    <s v="24"/>
    <s v="01"/>
    <s v="2019"/>
    <x v="37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s v="music/electric music"/>
    <x v="1"/>
    <x v="5"/>
    <d v="2016-07-28T05:00:00"/>
    <s v="28"/>
    <s v="Jul"/>
    <s v="2016"/>
    <d v="2016-08-19T05:00:00"/>
    <s v="19"/>
    <s v="08"/>
    <s v="2016"/>
    <x v="12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s v="technology/wearables"/>
    <x v="2"/>
    <x v="8"/>
    <d v="2012-07-28T05:00:00"/>
    <s v="28"/>
    <s v="Jul"/>
    <s v="2012"/>
    <d v="2012-08-07T05:00:00"/>
    <s v="07"/>
    <s v="08"/>
    <s v="2012"/>
    <x v="46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s v="music/indie rock"/>
    <x v="1"/>
    <x v="7"/>
    <d v="2011-09-11T05:00:00"/>
    <s v="11"/>
    <s v="Sep"/>
    <s v="2011"/>
    <d v="2011-09-19T05:00:00"/>
    <s v="19"/>
    <s v="09"/>
    <s v="2011"/>
    <x v="9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s v="theater/plays"/>
    <x v="3"/>
    <x v="3"/>
    <d v="2015-05-04T05:00:00"/>
    <s v="04"/>
    <s v="May"/>
    <s v="2015"/>
    <d v="2015-05-17T05:00:00"/>
    <s v="17"/>
    <s v="05"/>
    <s v="2015"/>
    <x v="38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s v="music/rock"/>
    <x v="1"/>
    <x v="1"/>
    <d v="2011-03-08T06:00:00"/>
    <s v="08"/>
    <s v="Mar"/>
    <s v="2011"/>
    <d v="2011-03-19T05:00:00"/>
    <s v="19"/>
    <s v="03"/>
    <s v="2011"/>
    <x v="47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s v="publishing/translations"/>
    <x v="5"/>
    <x v="18"/>
    <d v="2015-04-16T05:00:00"/>
    <s v="16"/>
    <s v="Apr"/>
    <s v="2015"/>
    <d v="2015-05-08T05:00:00"/>
    <s v="08"/>
    <s v="05"/>
    <s v="2015"/>
    <x v="12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s v="theater/plays"/>
    <x v="3"/>
    <x v="3"/>
    <d v="2010-04-15T05:00:00"/>
    <s v="15"/>
    <s v="Apr"/>
    <s v="2010"/>
    <d v="2010-04-17T05:00:00"/>
    <s v="17"/>
    <s v="04"/>
    <s v="2010"/>
    <x v="1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s v="theater/plays"/>
    <x v="3"/>
    <x v="3"/>
    <d v="2016-02-25T06:00:00"/>
    <s v="25"/>
    <s v="Feb"/>
    <s v="2016"/>
    <d v="2016-02-25T06:00:00"/>
    <s v="25"/>
    <s v="02"/>
    <s v="2016"/>
    <x v="14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s v="publishing/translations"/>
    <x v="5"/>
    <x v="18"/>
    <d v="2016-08-06T05:00:00"/>
    <s v="06"/>
    <s v="Aug"/>
    <s v="2016"/>
    <d v="2016-09-03T05:00:00"/>
    <s v="03"/>
    <s v="09"/>
    <s v="2016"/>
    <x v="22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s v="games/video games"/>
    <x v="6"/>
    <x v="11"/>
    <d v="2010-06-23T05:00:00"/>
    <s v="23"/>
    <s v="Jun"/>
    <s v="2010"/>
    <d v="2010-06-24T05:00:00"/>
    <s v="24"/>
    <s v="06"/>
    <s v="2010"/>
    <x v="5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s v="theater/plays"/>
    <x v="3"/>
    <x v="3"/>
    <d v="2012-10-20T05:00:00"/>
    <s v="20"/>
    <s v="Oct"/>
    <s v="2012"/>
    <d v="2012-10-24T05:00:00"/>
    <s v="24"/>
    <s v="10"/>
    <s v="2012"/>
    <x v="3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s v="technology/web"/>
    <x v="2"/>
    <x v="2"/>
    <d v="2019-04-07T05:00:00"/>
    <s v="07"/>
    <s v="Apr"/>
    <s v="2019"/>
    <d v="2019-04-18T05:00:00"/>
    <s v="18"/>
    <s v="04"/>
    <s v="2019"/>
    <x v="4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s v="film &amp; video/documentary"/>
    <x v="4"/>
    <x v="4"/>
    <d v="2019-10-14T05:00:00"/>
    <s v="14"/>
    <s v="Oct"/>
    <s v="2019"/>
    <d v="2019-10-21T05:00:00"/>
    <s v="21"/>
    <s v="10"/>
    <s v="2019"/>
    <x v="37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s v="theater/plays"/>
    <x v="3"/>
    <x v="3"/>
    <d v="2011-03-10T06:00:00"/>
    <s v="10"/>
    <s v="Mar"/>
    <s v="2011"/>
    <d v="2011-03-23T05:00:00"/>
    <s v="23"/>
    <s v="03"/>
    <s v="2011"/>
    <x v="48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s v="food/food trucks"/>
    <x v="0"/>
    <x v="0"/>
    <d v="2015-06-25T05:00:00"/>
    <s v="25"/>
    <s v="Jun"/>
    <s v="2015"/>
    <d v="2015-08-18T05:00:00"/>
    <s v="18"/>
    <s v="08"/>
    <s v="2015"/>
    <x v="49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s v="games/video games"/>
    <x v="6"/>
    <x v="11"/>
    <d v="2015-07-27T05:00:00"/>
    <s v="27"/>
    <s v="Jul"/>
    <s v="2015"/>
    <d v="2015-07-31T05:00:00"/>
    <s v="31"/>
    <s v="07"/>
    <s v="2015"/>
    <x v="3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s v="theater/plays"/>
    <x v="3"/>
    <x v="3"/>
    <d v="2014-11-25T06:00:00"/>
    <s v="25"/>
    <s v="Nov"/>
    <s v="2014"/>
    <d v="2014-12-24T06:00:00"/>
    <s v="24"/>
    <s v="12"/>
    <s v="2014"/>
    <x v="50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x v="3"/>
    <x v="3"/>
    <d v="2011-10-19T05:00:00"/>
    <s v="19"/>
    <s v="Oct"/>
    <s v="2011"/>
    <d v="2011-11-06T05:00:00"/>
    <s v="06"/>
    <s v="11"/>
    <s v="2011"/>
    <x v="51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s v="music/electric music"/>
    <x v="1"/>
    <x v="5"/>
    <d v="2015-02-21T06:00:00"/>
    <s v="21"/>
    <s v="Feb"/>
    <s v="2015"/>
    <d v="2015-02-28T06:00:00"/>
    <s v="28"/>
    <s v="02"/>
    <s v="2015"/>
    <x v="37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s v="technology/wearables"/>
    <x v="2"/>
    <x v="8"/>
    <d v="2018-05-14T05:00:00"/>
    <s v="14"/>
    <s v="May"/>
    <s v="2018"/>
    <d v="2018-05-21T05:00:00"/>
    <s v="21"/>
    <s v="05"/>
    <s v="2018"/>
    <x v="37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s v="music/electric music"/>
    <x v="1"/>
    <x v="5"/>
    <d v="2010-10-24T05:00:00"/>
    <s v="24"/>
    <s v="Oct"/>
    <s v="2010"/>
    <d v="2010-11-02T05:00:00"/>
    <s v="02"/>
    <s v="11"/>
    <s v="2010"/>
    <x v="30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s v="music/indie rock"/>
    <x v="1"/>
    <x v="7"/>
    <d v="2017-05-23T05:00:00"/>
    <s v="23"/>
    <s v="May"/>
    <s v="2017"/>
    <d v="2017-05-24T05:00:00"/>
    <s v="24"/>
    <s v="05"/>
    <s v="2017"/>
    <x v="5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s v="technology/web"/>
    <x v="2"/>
    <x v="2"/>
    <d v="2013-04-02T05:00:00"/>
    <s v="02"/>
    <s v="Apr"/>
    <s v="2013"/>
    <d v="2013-04-20T05:00:00"/>
    <s v="20"/>
    <s v="04"/>
    <s v="2013"/>
    <x v="51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s v="theater/plays"/>
    <x v="3"/>
    <x v="3"/>
    <d v="2019-09-08T05:00:00"/>
    <s v="08"/>
    <s v="Sep"/>
    <s v="2019"/>
    <d v="2019-09-13T05:00:00"/>
    <s v="13"/>
    <s v="09"/>
    <s v="2019"/>
    <x v="21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s v="theater/plays"/>
    <x v="3"/>
    <x v="3"/>
    <d v="2018-04-23T05:00:00"/>
    <s v="23"/>
    <s v="Apr"/>
    <s v="2018"/>
    <d v="2018-05-10T05:00:00"/>
    <s v="10"/>
    <s v="05"/>
    <s v="2018"/>
    <x v="0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s v="film &amp; video/documentary"/>
    <x v="4"/>
    <x v="4"/>
    <d v="2012-04-06T05:00:00"/>
    <s v="06"/>
    <s v="Apr"/>
    <s v="2012"/>
    <d v="2012-05-13T05:00:00"/>
    <s v="13"/>
    <s v="05"/>
    <s v="2012"/>
    <x v="52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s v="film &amp; video/television"/>
    <x v="4"/>
    <x v="19"/>
    <d v="2014-01-12T06:00:00"/>
    <s v="12"/>
    <s v="Jan"/>
    <s v="2014"/>
    <d v="2014-01-14T06:00:00"/>
    <s v="14"/>
    <s v="01"/>
    <s v="2014"/>
    <x v="1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s v="food/food trucks"/>
    <x v="0"/>
    <x v="0"/>
    <d v="2018-09-11T05:00:00"/>
    <s v="11"/>
    <s v="Sep"/>
    <s v="2018"/>
    <d v="2018-09-30T05:00:00"/>
    <s v="30"/>
    <s v="09"/>
    <s v="2018"/>
    <x v="28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s v="publishing/radio &amp; podcasts"/>
    <x v="5"/>
    <x v="15"/>
    <d v="2012-09-22T05:00:00"/>
    <s v="22"/>
    <s v="Sep"/>
    <s v="2012"/>
    <d v="2012-09-28T05:00:00"/>
    <s v="28"/>
    <s v="09"/>
    <s v="2012"/>
    <x v="8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s v="technology/web"/>
    <x v="2"/>
    <x v="2"/>
    <d v="2014-08-24T05:00:00"/>
    <s v="24"/>
    <s v="Aug"/>
    <s v="2014"/>
    <d v="2014-09-08T05:00:00"/>
    <s v="08"/>
    <s v="09"/>
    <s v="2014"/>
    <x v="16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s v="food/food trucks"/>
    <x v="0"/>
    <x v="0"/>
    <d v="2017-09-12T05:00:00"/>
    <s v="12"/>
    <s v="Sep"/>
    <s v="2017"/>
    <d v="2017-09-19T05:00:00"/>
    <s v="19"/>
    <s v="09"/>
    <s v="2017"/>
    <x v="37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s v="technology/wearables"/>
    <x v="2"/>
    <x v="8"/>
    <d v="2019-04-09T05:00:00"/>
    <s v="09"/>
    <s v="Apr"/>
    <s v="2019"/>
    <d v="2019-04-10T05:00:00"/>
    <s v="10"/>
    <s v="04"/>
    <s v="2019"/>
    <x v="5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s v="publishing/fiction"/>
    <x v="5"/>
    <x v="13"/>
    <d v="2017-11-17T06:00:00"/>
    <s v="17"/>
    <s v="Nov"/>
    <s v="2017"/>
    <d v="2017-12-22T06:00:00"/>
    <s v="22"/>
    <s v="12"/>
    <s v="2017"/>
    <x v="53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x v="3"/>
    <x v="3"/>
    <d v="2015-09-18T05:00:00"/>
    <s v="18"/>
    <s v="Sep"/>
    <s v="2015"/>
    <d v="2015-09-19T05:00:00"/>
    <s v="19"/>
    <s v="09"/>
    <s v="2015"/>
    <x v="5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s v="film &amp; video/television"/>
    <x v="4"/>
    <x v="19"/>
    <d v="2011-09-22T05:00:00"/>
    <s v="22"/>
    <s v="Sep"/>
    <s v="2011"/>
    <d v="2011-09-28T05:00:00"/>
    <s v="28"/>
    <s v="09"/>
    <s v="2011"/>
    <x v="8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s v="photography/photography books"/>
    <x v="7"/>
    <x v="14"/>
    <d v="2014-01-26T06:00:00"/>
    <s v="26"/>
    <s v="Jan"/>
    <s v="2014"/>
    <d v="2014-02-01T06:00:00"/>
    <s v="01"/>
    <s v="02"/>
    <s v="2014"/>
    <x v="8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s v="film &amp; video/documentary"/>
    <x v="4"/>
    <x v="4"/>
    <d v="2014-06-16T05:00:00"/>
    <s v="16"/>
    <s v="Jun"/>
    <s v="2014"/>
    <d v="2014-07-03T05:00:00"/>
    <s v="03"/>
    <s v="07"/>
    <s v="2014"/>
    <x v="0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s v="games/mobile games"/>
    <x v="6"/>
    <x v="20"/>
    <d v="2015-04-17T05:00:00"/>
    <s v="17"/>
    <s v="Apr"/>
    <s v="2015"/>
    <d v="2015-04-21T05:00:00"/>
    <s v="21"/>
    <s v="04"/>
    <s v="2015"/>
    <x v="3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s v="games/video games"/>
    <x v="6"/>
    <x v="11"/>
    <d v="2014-10-05T05:00:00"/>
    <s v="05"/>
    <s v="Oct"/>
    <s v="2014"/>
    <d v="2014-10-18T05:00:00"/>
    <s v="18"/>
    <s v="10"/>
    <s v="2014"/>
    <x v="38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s v="publishing/fiction"/>
    <x v="5"/>
    <x v="13"/>
    <d v="2014-11-27T06:00:00"/>
    <s v="27"/>
    <s v="Nov"/>
    <s v="2014"/>
    <d v="2014-12-24T06:00:00"/>
    <s v="24"/>
    <s v="12"/>
    <s v="2014"/>
    <x v="19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s v="theater/plays"/>
    <x v="3"/>
    <x v="3"/>
    <d v="2015-11-24T06:00:00"/>
    <s v="24"/>
    <s v="Nov"/>
    <s v="2015"/>
    <d v="2015-11-27T06:00:00"/>
    <s v="27"/>
    <s v="11"/>
    <s v="2015"/>
    <x v="39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s v="photography/photography books"/>
    <x v="7"/>
    <x v="14"/>
    <d v="2019-05-13T05:00:00"/>
    <s v="13"/>
    <s v="May"/>
    <s v="2019"/>
    <d v="2019-07-05T05:00:00"/>
    <s v="05"/>
    <s v="07"/>
    <s v="2019"/>
    <x v="54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s v="theater/plays"/>
    <x v="3"/>
    <x v="3"/>
    <d v="2018-09-19T05:00:00"/>
    <s v="19"/>
    <s v="Sep"/>
    <s v="2018"/>
    <d v="2018-09-23T05:00:00"/>
    <s v="23"/>
    <s v="09"/>
    <s v="2018"/>
    <x v="3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s v="theater/plays"/>
    <x v="3"/>
    <x v="3"/>
    <d v="2016-08-14T05:00:00"/>
    <s v="14"/>
    <s v="Aug"/>
    <s v="2016"/>
    <d v="2016-09-11T05:00:00"/>
    <s v="11"/>
    <s v="09"/>
    <s v="2016"/>
    <x v="22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s v="theater/plays"/>
    <x v="3"/>
    <x v="3"/>
    <d v="2010-05-12T05:00:00"/>
    <s v="12"/>
    <s v="May"/>
    <s v="2010"/>
    <d v="2010-05-15T05:00:00"/>
    <s v="15"/>
    <s v="05"/>
    <s v="2010"/>
    <x v="39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s v="music/rock"/>
    <x v="1"/>
    <x v="1"/>
    <d v="2010-08-27T05:00:00"/>
    <s v="27"/>
    <s v="Aug"/>
    <s v="2010"/>
    <d v="2010-09-09T05:00:00"/>
    <s v="09"/>
    <s v="09"/>
    <s v="2010"/>
    <x v="38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s v="food/food trucks"/>
    <x v="0"/>
    <x v="0"/>
    <d v="2015-02-03T06:00:00"/>
    <s v="03"/>
    <s v="Feb"/>
    <s v="2015"/>
    <d v="2015-02-28T06:00:00"/>
    <s v="28"/>
    <s v="02"/>
    <s v="2015"/>
    <x v="45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s v="film &amp; video/drama"/>
    <x v="4"/>
    <x v="6"/>
    <d v="2011-10-26T05:00:00"/>
    <s v="26"/>
    <s v="Oct"/>
    <s v="2011"/>
    <d v="2011-11-11T06:00:00"/>
    <s v="11"/>
    <s v="11"/>
    <s v="2011"/>
    <x v="55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s v="technology/web"/>
    <x v="2"/>
    <x v="2"/>
    <d v="2013-11-29T06:00:00"/>
    <s v="29"/>
    <s v="Nov"/>
    <s v="2013"/>
    <d v="2013-12-12T06:00:00"/>
    <s v="12"/>
    <s v="12"/>
    <s v="2013"/>
    <x v="38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s v="theater/plays"/>
    <x v="3"/>
    <x v="3"/>
    <d v="2018-01-12T06:00:00"/>
    <s v="12"/>
    <s v="Jan"/>
    <s v="2018"/>
    <d v="2018-01-28T06:00:00"/>
    <s v="28"/>
    <s v="01"/>
    <s v="2018"/>
    <x v="31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s v="music/world music"/>
    <x v="1"/>
    <x v="21"/>
    <d v="2011-08-12T05:00:00"/>
    <s v="12"/>
    <s v="Aug"/>
    <s v="2011"/>
    <d v="2011-09-03T05:00:00"/>
    <s v="03"/>
    <s v="09"/>
    <s v="2011"/>
    <x v="12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s v="film &amp; video/documentary"/>
    <x v="4"/>
    <x v="4"/>
    <d v="2011-06-19T05:00:00"/>
    <s v="19"/>
    <s v="Jun"/>
    <s v="2011"/>
    <d v="2011-08-07T05:00:00"/>
    <s v="07"/>
    <s v="08"/>
    <s v="2011"/>
    <x v="56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s v="theater/plays"/>
    <x v="3"/>
    <x v="3"/>
    <d v="2013-03-07T06:00:00"/>
    <s v="07"/>
    <s v="Mar"/>
    <s v="2013"/>
    <d v="2013-03-12T05:00:00"/>
    <s v="12"/>
    <s v="03"/>
    <s v="2013"/>
    <x v="57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s v="film &amp; video/drama"/>
    <x v="4"/>
    <x v="6"/>
    <d v="2014-06-07T05:00:00"/>
    <s v="07"/>
    <s v="Jun"/>
    <s v="2014"/>
    <d v="2014-06-19T05:00:00"/>
    <s v="19"/>
    <s v="06"/>
    <s v="2014"/>
    <x v="10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s v="publishing/nonfiction"/>
    <x v="5"/>
    <x v="9"/>
    <d v="2010-10-06T05:00:00"/>
    <s v="06"/>
    <s v="Oct"/>
    <s v="2010"/>
    <d v="2010-10-12T05:00:00"/>
    <s v="12"/>
    <s v="10"/>
    <s v="2010"/>
    <x v="8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x v="6"/>
    <x v="20"/>
    <d v="2012-09-28T05:00:00"/>
    <s v="28"/>
    <s v="Sep"/>
    <s v="2012"/>
    <d v="2012-10-04T05:00:00"/>
    <s v="04"/>
    <s v="10"/>
    <s v="2012"/>
    <x v="8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s v="technology/wearables"/>
    <x v="2"/>
    <x v="8"/>
    <d v="2015-04-21T05:00:00"/>
    <s v="21"/>
    <s v="Apr"/>
    <s v="2015"/>
    <d v="2015-05-07T05:00:00"/>
    <s v="07"/>
    <s v="05"/>
    <s v="2015"/>
    <x v="31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s v="film &amp; video/documentary"/>
    <x v="4"/>
    <x v="4"/>
    <d v="2018-02-25T06:00:00"/>
    <s v="25"/>
    <s v="Feb"/>
    <s v="2018"/>
    <d v="2018-03-02T06:00:00"/>
    <s v="02"/>
    <s v="03"/>
    <s v="2018"/>
    <x v="21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s v="technology/web"/>
    <x v="2"/>
    <x v="2"/>
    <d v="2015-06-12T05:00:00"/>
    <s v="12"/>
    <s v="Jun"/>
    <s v="2015"/>
    <d v="2015-06-18T05:00:00"/>
    <s v="18"/>
    <s v="06"/>
    <s v="2015"/>
    <x v="8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s v="technology/web"/>
    <x v="2"/>
    <x v="2"/>
    <d v="2012-04-06T05:00:00"/>
    <s v="06"/>
    <s v="Apr"/>
    <s v="2012"/>
    <d v="2012-05-17T05:00:00"/>
    <s v="17"/>
    <s v="05"/>
    <s v="2012"/>
    <x v="58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s v="music/indie rock"/>
    <x v="1"/>
    <x v="7"/>
    <d v="2010-06-28T05:00:00"/>
    <s v="28"/>
    <s v="Jun"/>
    <s v="2010"/>
    <d v="2010-07-18T05:00:00"/>
    <s v="18"/>
    <s v="07"/>
    <s v="2010"/>
    <x v="18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s v="theater/plays"/>
    <x v="3"/>
    <x v="3"/>
    <d v="2019-06-17T05:00:00"/>
    <s v="17"/>
    <s v="Jun"/>
    <s v="2019"/>
    <d v="2019-06-25T05:00:00"/>
    <s v="25"/>
    <s v="06"/>
    <s v="2019"/>
    <x v="9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s v="technology/wearables"/>
    <x v="2"/>
    <x v="8"/>
    <d v="2014-09-07T05:00:00"/>
    <s v="07"/>
    <s v="Sep"/>
    <s v="2014"/>
    <d v="2014-09-12T05:00:00"/>
    <s v="12"/>
    <s v="09"/>
    <s v="2014"/>
    <x v="21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s v="theater/plays"/>
    <x v="3"/>
    <x v="3"/>
    <d v="2011-11-08T06:00:00"/>
    <s v="08"/>
    <s v="Nov"/>
    <s v="2011"/>
    <d v="2011-11-28T06:00:00"/>
    <s v="28"/>
    <s v="11"/>
    <s v="2011"/>
    <x v="18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s v="theater/plays"/>
    <x v="3"/>
    <x v="3"/>
    <d v="2016-06-13T05:00:00"/>
    <s v="13"/>
    <s v="Jun"/>
    <s v="2016"/>
    <d v="2016-06-19T05:00:00"/>
    <s v="19"/>
    <s v="06"/>
    <s v="2016"/>
    <x v="8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s v="technology/wearables"/>
    <x v="2"/>
    <x v="8"/>
    <d v="2017-07-25T05:00:00"/>
    <s v="25"/>
    <s v="Jul"/>
    <s v="2017"/>
    <d v="2017-08-03T05:00:00"/>
    <s v="03"/>
    <s v="08"/>
    <s v="2017"/>
    <x v="30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s v="music/indie rock"/>
    <x v="1"/>
    <x v="7"/>
    <d v="2013-01-01T06:00:00"/>
    <s v="01"/>
    <s v="Jan"/>
    <s v="2013"/>
    <d v="2013-02-22T06:00:00"/>
    <s v="22"/>
    <s v="02"/>
    <s v="2013"/>
    <x v="59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x v="1"/>
    <x v="1"/>
    <d v="2018-12-16T06:00:00"/>
    <s v="16"/>
    <s v="Dec"/>
    <s v="2018"/>
    <d v="2018-12-17T06:00:00"/>
    <s v="17"/>
    <s v="12"/>
    <s v="2018"/>
    <x v="5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s v="music/electric music"/>
    <x v="1"/>
    <x v="5"/>
    <d v="2014-06-09T05:00:00"/>
    <s v="09"/>
    <s v="Jun"/>
    <s v="2014"/>
    <d v="2014-07-30T05:00:00"/>
    <s v="30"/>
    <s v="07"/>
    <s v="2014"/>
    <x v="60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s v="music/indie rock"/>
    <x v="1"/>
    <x v="7"/>
    <d v="2017-02-17T06:00:00"/>
    <s v="17"/>
    <s v="Feb"/>
    <s v="2017"/>
    <d v="2017-02-24T06:00:00"/>
    <s v="24"/>
    <s v="02"/>
    <s v="2017"/>
    <x v="3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s v="theater/plays"/>
    <x v="3"/>
    <x v="3"/>
    <d v="2012-10-19T05:00:00"/>
    <s v="19"/>
    <s v="Oct"/>
    <s v="2012"/>
    <d v="2012-10-25T05:00:00"/>
    <s v="25"/>
    <s v="10"/>
    <s v="2012"/>
    <x v="8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s v="music/indie rock"/>
    <x v="1"/>
    <x v="7"/>
    <d v="2016-05-12T05:00:00"/>
    <s v="12"/>
    <s v="May"/>
    <s v="2016"/>
    <d v="2016-06-04T05:00:00"/>
    <s v="04"/>
    <s v="06"/>
    <s v="2016"/>
    <x v="20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s v="theater/plays"/>
    <x v="3"/>
    <x v="3"/>
    <d v="2010-03-25T05:00:00"/>
    <s v="25"/>
    <s v="Mar"/>
    <s v="2010"/>
    <d v="2010-04-09T05:00:00"/>
    <s v="09"/>
    <s v="04"/>
    <s v="2010"/>
    <x v="16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s v="music/rock"/>
    <x v="1"/>
    <x v="1"/>
    <d v="2019-10-05T05:00:00"/>
    <s v="05"/>
    <s v="Oct"/>
    <s v="2019"/>
    <d v="2019-10-29T05:00:00"/>
    <s v="29"/>
    <s v="10"/>
    <s v="2019"/>
    <x v="61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s v="photography/photography books"/>
    <x v="7"/>
    <x v="14"/>
    <d v="2013-12-30T06:00:00"/>
    <s v="30"/>
    <s v="Dec"/>
    <s v="2013"/>
    <d v="2014-01-11T06:00:00"/>
    <s v="11"/>
    <s v="01"/>
    <s v="2014"/>
    <x v="10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s v="music/rock"/>
    <x v="1"/>
    <x v="1"/>
    <d v="2015-12-08T06:00:00"/>
    <s v="08"/>
    <s v="Dec"/>
    <s v="2015"/>
    <d v="2015-12-09T06:00:00"/>
    <s v="09"/>
    <s v="12"/>
    <s v="2015"/>
    <x v="5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s v="theater/plays"/>
    <x v="3"/>
    <x v="3"/>
    <d v="2019-03-27T05:00:00"/>
    <s v="27"/>
    <s v="Mar"/>
    <s v="2019"/>
    <d v="2019-04-14T05:00:00"/>
    <s v="14"/>
    <s v="04"/>
    <s v="2019"/>
    <x v="51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s v="technology/wearables"/>
    <x v="2"/>
    <x v="8"/>
    <d v="2019-04-27T05:00:00"/>
    <s v="27"/>
    <s v="Apr"/>
    <s v="2019"/>
    <d v="2019-05-13T05:00:00"/>
    <s v="13"/>
    <s v="05"/>
    <s v="2019"/>
    <x v="31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s v="technology/web"/>
    <x v="2"/>
    <x v="2"/>
    <d v="2015-09-23T05:00:00"/>
    <s v="23"/>
    <s v="Sep"/>
    <s v="2015"/>
    <d v="2015-09-29T05:00:00"/>
    <s v="29"/>
    <s v="09"/>
    <s v="2015"/>
    <x v="8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s v="music/rock"/>
    <x v="1"/>
    <x v="1"/>
    <d v="2018-12-08T06:00:00"/>
    <s v="08"/>
    <s v="Dec"/>
    <s v="2018"/>
    <d v="2019-01-07T06:00:00"/>
    <s v="07"/>
    <s v="01"/>
    <s v="2019"/>
    <x v="33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s v="photography/photography books"/>
    <x v="7"/>
    <x v="14"/>
    <d v="2017-10-20T05:00:00"/>
    <s v="20"/>
    <s v="Oct"/>
    <s v="2017"/>
    <d v="2017-12-08T06:00:00"/>
    <s v="08"/>
    <s v="12"/>
    <s v="2017"/>
    <x v="62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s v="theater/plays"/>
    <x v="3"/>
    <x v="3"/>
    <d v="2017-10-08T05:00:00"/>
    <s v="08"/>
    <s v="Oct"/>
    <s v="2017"/>
    <d v="2017-10-09T05:00:00"/>
    <s v="09"/>
    <s v="10"/>
    <s v="2017"/>
    <x v="5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s v="technology/web"/>
    <x v="2"/>
    <x v="2"/>
    <d v="2017-08-01T05:00:00"/>
    <s v="01"/>
    <s v="Aug"/>
    <s v="2017"/>
    <d v="2017-09-02T05:00:00"/>
    <s v="02"/>
    <s v="09"/>
    <s v="2017"/>
    <x v="63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s v="photography/photography books"/>
    <x v="7"/>
    <x v="14"/>
    <d v="2010-12-22T06:00:00"/>
    <s v="22"/>
    <s v="Dec"/>
    <s v="2010"/>
    <d v="2010-12-26T06:00:00"/>
    <s v="26"/>
    <s v="12"/>
    <s v="2010"/>
    <x v="3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s v="theater/plays"/>
    <x v="3"/>
    <x v="3"/>
    <d v="2013-06-10T05:00:00"/>
    <s v="10"/>
    <s v="Jun"/>
    <s v="2013"/>
    <d v="2013-06-20T05:00:00"/>
    <s v="20"/>
    <s v="06"/>
    <s v="2013"/>
    <x v="46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s v="music/indie rock"/>
    <x v="1"/>
    <x v="7"/>
    <d v="2019-02-22T06:00:00"/>
    <s v="22"/>
    <s v="Feb"/>
    <s v="2019"/>
    <d v="2019-03-17T05:00:00"/>
    <s v="17"/>
    <s v="03"/>
    <s v="2019"/>
    <x v="64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s v="film &amp; video/shorts"/>
    <x v="4"/>
    <x v="12"/>
    <d v="2012-06-17T05:00:00"/>
    <s v="17"/>
    <s v="Jun"/>
    <s v="2012"/>
    <d v="2012-07-15T05:00:00"/>
    <s v="15"/>
    <s v="07"/>
    <s v="2012"/>
    <x v="22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s v="music/indie rock"/>
    <x v="1"/>
    <x v="7"/>
    <d v="2017-08-03T05:00:00"/>
    <s v="03"/>
    <s v="Aug"/>
    <s v="2017"/>
    <d v="2017-08-10T05:00:00"/>
    <s v="10"/>
    <s v="08"/>
    <s v="2017"/>
    <x v="37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s v="publishing/translations"/>
    <x v="5"/>
    <x v="18"/>
    <d v="2014-03-20T05:00:00"/>
    <s v="20"/>
    <s v="Mar"/>
    <s v="2014"/>
    <d v="2014-04-11T05:00:00"/>
    <s v="11"/>
    <s v="04"/>
    <s v="2014"/>
    <x v="12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b v="1"/>
    <s v="film &amp; video/documentary"/>
    <x v="4"/>
    <x v="4"/>
    <d v="2014-07-19T05:00:00"/>
    <s v="19"/>
    <s v="Jul"/>
    <s v="2014"/>
    <d v="2014-08-03T05:00:00"/>
    <s v="03"/>
    <s v="08"/>
    <s v="2014"/>
    <x v="16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s v="theater/plays"/>
    <x v="3"/>
    <x v="3"/>
    <d v="2013-05-18T05:00:00"/>
    <s v="18"/>
    <s v="May"/>
    <s v="2013"/>
    <d v="2013-05-24T05:00:00"/>
    <s v="24"/>
    <s v="05"/>
    <s v="2013"/>
    <x v="8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s v="technology/wearables"/>
    <x v="2"/>
    <x v="8"/>
    <d v="2015-10-05T05:00:00"/>
    <s v="05"/>
    <s v="Oct"/>
    <s v="2015"/>
    <d v="2015-10-06T05:00:00"/>
    <s v="06"/>
    <s v="10"/>
    <s v="2015"/>
    <x v="5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s v="theater/plays"/>
    <x v="3"/>
    <x v="3"/>
    <d v="2016-08-31T05:00:00"/>
    <s v="31"/>
    <s v="Aug"/>
    <s v="2016"/>
    <d v="2016-09-19T05:00:00"/>
    <s v="19"/>
    <s v="09"/>
    <s v="2016"/>
    <x v="28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s v="theater/plays"/>
    <x v="3"/>
    <x v="3"/>
    <d v="2016-09-03T05:00:00"/>
    <s v="03"/>
    <s v="Sep"/>
    <s v="2016"/>
    <d v="2016-09-12T05:00:00"/>
    <s v="12"/>
    <s v="09"/>
    <s v="2016"/>
    <x v="30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s v="theater/plays"/>
    <x v="3"/>
    <x v="3"/>
    <d v="2010-11-15T06:00:00"/>
    <s v="15"/>
    <s v="Nov"/>
    <s v="2010"/>
    <d v="2010-12-10T06:00:00"/>
    <s v="10"/>
    <s v="12"/>
    <s v="2010"/>
    <x v="45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s v="food/food trucks"/>
    <x v="0"/>
    <x v="0"/>
    <d v="2017-09-21T05:00:00"/>
    <s v="21"/>
    <s v="Sep"/>
    <s v="2017"/>
    <d v="2017-09-30T05:00:00"/>
    <s v="30"/>
    <s v="09"/>
    <s v="2017"/>
    <x v="30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s v="theater/plays"/>
    <x v="3"/>
    <x v="3"/>
    <d v="2013-03-17T05:00:00"/>
    <s v="17"/>
    <s v="Mar"/>
    <s v="2013"/>
    <d v="2013-03-18T05:00:00"/>
    <s v="18"/>
    <s v="03"/>
    <s v="2013"/>
    <x v="5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s v="technology/wearables"/>
    <x v="2"/>
    <x v="8"/>
    <d v="2010-03-22T05:00:00"/>
    <s v="22"/>
    <s v="Mar"/>
    <s v="2010"/>
    <d v="2010-03-27T05:00:00"/>
    <s v="27"/>
    <s v="03"/>
    <s v="2010"/>
    <x v="21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s v="technology/web"/>
    <x v="2"/>
    <x v="2"/>
    <d v="2017-10-04T05:00:00"/>
    <s v="04"/>
    <s v="Oct"/>
    <s v="2017"/>
    <d v="2017-10-22T05:00:00"/>
    <s v="22"/>
    <s v="10"/>
    <s v="2017"/>
    <x v="51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s v="theater/plays"/>
    <x v="3"/>
    <x v="3"/>
    <d v="2019-06-15T05:00:00"/>
    <s v="15"/>
    <s v="Jun"/>
    <s v="2019"/>
    <d v="2019-07-01T05:00:00"/>
    <s v="01"/>
    <s v="07"/>
    <s v="2019"/>
    <x v="31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s v="music/rock"/>
    <x v="1"/>
    <x v="1"/>
    <d v="2010-09-09T05:00:00"/>
    <s v="09"/>
    <s v="Sep"/>
    <s v="2010"/>
    <d v="2010-09-22T05:00:00"/>
    <s v="22"/>
    <s v="09"/>
    <s v="2010"/>
    <x v="38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s v="theater/plays"/>
    <x v="3"/>
    <x v="3"/>
    <d v="2019-05-03T05:00:00"/>
    <s v="03"/>
    <s v="May"/>
    <s v="2019"/>
    <d v="2019-05-04T05:00:00"/>
    <s v="04"/>
    <s v="05"/>
    <s v="2019"/>
    <x v="5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s v="film &amp; video/television"/>
    <x v="4"/>
    <x v="19"/>
    <d v="2018-05-13T05:00:00"/>
    <s v="13"/>
    <s v="May"/>
    <s v="2018"/>
    <d v="2018-05-24T05:00:00"/>
    <s v="24"/>
    <s v="05"/>
    <s v="2018"/>
    <x v="4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s v="theater/plays"/>
    <x v="3"/>
    <x v="3"/>
    <d v="2014-05-23T05:00:00"/>
    <s v="23"/>
    <s v="May"/>
    <s v="2014"/>
    <d v="2014-06-07T05:00:00"/>
    <s v="07"/>
    <s v="06"/>
    <s v="2014"/>
    <x v="16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s v="film &amp; video/shorts"/>
    <x v="4"/>
    <x v="12"/>
    <d v="2013-02-23T06:00:00"/>
    <s v="23"/>
    <s v="Feb"/>
    <s v="2013"/>
    <d v="2013-03-23T05:00:00"/>
    <s v="23"/>
    <s v="03"/>
    <s v="2013"/>
    <x v="65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s v="theater/plays"/>
    <x v="3"/>
    <x v="3"/>
    <d v="2014-12-02T06:00:00"/>
    <s v="02"/>
    <s v="Dec"/>
    <s v="2014"/>
    <d v="2014-12-03T06:00:00"/>
    <s v="03"/>
    <s v="12"/>
    <s v="2014"/>
    <x v="5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s v="theater/plays"/>
    <x v="3"/>
    <x v="3"/>
    <d v="2016-03-04T06:00:00"/>
    <s v="04"/>
    <s v="Mar"/>
    <s v="2016"/>
    <d v="2016-03-04T06:00:00"/>
    <s v="04"/>
    <s v="03"/>
    <s v="2016"/>
    <x v="14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s v="theater/plays"/>
    <x v="3"/>
    <x v="3"/>
    <d v="2013-06-04T05:00:00"/>
    <s v="04"/>
    <s v="Jun"/>
    <s v="2013"/>
    <d v="2013-06-05T05:00:00"/>
    <s v="05"/>
    <s v="06"/>
    <s v="2013"/>
    <x v="5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s v="theater/plays"/>
    <x v="3"/>
    <x v="3"/>
    <d v="2019-03-12T05:00:00"/>
    <s v="12"/>
    <s v="Mar"/>
    <s v="2019"/>
    <d v="2019-03-15T05:00:00"/>
    <s v="15"/>
    <s v="03"/>
    <s v="2019"/>
    <x v="39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s v="music/rock"/>
    <x v="1"/>
    <x v="1"/>
    <d v="2014-06-27T05:00:00"/>
    <s v="27"/>
    <s v="Jun"/>
    <s v="2014"/>
    <d v="2014-07-01T05:00:00"/>
    <s v="01"/>
    <s v="07"/>
    <s v="2014"/>
    <x v="3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s v="music/indie rock"/>
    <x v="1"/>
    <x v="7"/>
    <d v="2018-04-08T05:00:00"/>
    <s v="08"/>
    <s v="Apr"/>
    <s v="2018"/>
    <d v="2018-04-12T05:00:00"/>
    <s v="12"/>
    <s v="04"/>
    <s v="2018"/>
    <x v="3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s v="music/metal"/>
    <x v="1"/>
    <x v="16"/>
    <d v="2015-09-14T05:00:00"/>
    <s v="14"/>
    <s v="Sep"/>
    <s v="2015"/>
    <d v="2015-09-30T05:00:00"/>
    <s v="30"/>
    <s v="09"/>
    <s v="2015"/>
    <x v="31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s v="music/electric music"/>
    <x v="1"/>
    <x v="5"/>
    <d v="2018-07-29T05:00:00"/>
    <s v="29"/>
    <s v="Jul"/>
    <s v="2018"/>
    <d v="2018-08-05T05:00:00"/>
    <s v="05"/>
    <s v="08"/>
    <s v="2018"/>
    <x v="37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s v="technology/wearables"/>
    <x v="2"/>
    <x v="8"/>
    <d v="2016-09-03T05:00:00"/>
    <s v="03"/>
    <s v="Sep"/>
    <s v="2016"/>
    <d v="2016-09-22T05:00:00"/>
    <s v="22"/>
    <s v="09"/>
    <s v="2016"/>
    <x v="28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s v="film &amp; video/drama"/>
    <x v="4"/>
    <x v="6"/>
    <d v="2017-06-23T05:00:00"/>
    <s v="23"/>
    <s v="Jun"/>
    <s v="2017"/>
    <d v="2017-07-07T05:00:00"/>
    <s v="07"/>
    <s v="07"/>
    <s v="2017"/>
    <x v="44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s v="music/electric music"/>
    <x v="1"/>
    <x v="5"/>
    <d v="2010-08-06T05:00:00"/>
    <s v="06"/>
    <s v="Aug"/>
    <s v="2010"/>
    <d v="2010-09-04T05:00:00"/>
    <s v="04"/>
    <s v="09"/>
    <s v="2010"/>
    <x v="50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s v="music/rock"/>
    <x v="1"/>
    <x v="1"/>
    <d v="2015-07-07T05:00:00"/>
    <s v="07"/>
    <s v="Jul"/>
    <s v="2015"/>
    <d v="2015-07-11T05:00:00"/>
    <s v="11"/>
    <s v="07"/>
    <s v="2015"/>
    <x v="3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x v="3"/>
    <x v="3"/>
    <d v="2010-03-25T05:00:00"/>
    <s v="25"/>
    <s v="Mar"/>
    <s v="2010"/>
    <d v="2010-04-05T05:00:00"/>
    <s v="05"/>
    <s v="04"/>
    <s v="2010"/>
    <x v="4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s v="technology/web"/>
    <x v="2"/>
    <x v="2"/>
    <d v="2014-07-25T05:00:00"/>
    <s v="25"/>
    <s v="Jul"/>
    <s v="2014"/>
    <d v="2014-08-12T05:00:00"/>
    <s v="12"/>
    <s v="08"/>
    <s v="2014"/>
    <x v="51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s v="food/food trucks"/>
    <x v="0"/>
    <x v="0"/>
    <d v="2011-10-02T05:00:00"/>
    <s v="02"/>
    <s v="Oct"/>
    <s v="2011"/>
    <d v="2011-10-06T05:00:00"/>
    <s v="06"/>
    <s v="10"/>
    <s v="2011"/>
    <x v="3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s v="theater/plays"/>
    <x v="3"/>
    <x v="3"/>
    <d v="2017-01-17T06:00:00"/>
    <s v="17"/>
    <s v="Jan"/>
    <s v="2017"/>
    <d v="2017-01-19T06:00:00"/>
    <s v="19"/>
    <s v="01"/>
    <s v="2017"/>
    <x v="1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s v="music/jazz"/>
    <x v="1"/>
    <x v="17"/>
    <d v="2011-04-03T05:00:00"/>
    <s v="03"/>
    <s v="Apr"/>
    <s v="2011"/>
    <d v="2011-04-13T05:00:00"/>
    <s v="13"/>
    <s v="04"/>
    <s v="2011"/>
    <x v="46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s v="theater/plays"/>
    <x v="3"/>
    <x v="3"/>
    <d v="2018-10-17T05:00:00"/>
    <s v="17"/>
    <s v="Oct"/>
    <s v="2018"/>
    <d v="2018-10-29T05:00:00"/>
    <s v="29"/>
    <s v="10"/>
    <s v="2018"/>
    <x v="10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s v="publishing/fiction"/>
    <x v="5"/>
    <x v="13"/>
    <d v="2010-02-27T06:00:00"/>
    <s v="27"/>
    <s v="Feb"/>
    <s v="2010"/>
    <d v="2010-03-08T06:00:00"/>
    <s v="08"/>
    <s v="03"/>
    <s v="2010"/>
    <x v="30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s v="music/rock"/>
    <x v="1"/>
    <x v="1"/>
    <d v="2018-08-28T05:00:00"/>
    <s v="28"/>
    <s v="Aug"/>
    <s v="2018"/>
    <d v="2018-09-17T05:00:00"/>
    <s v="17"/>
    <s v="09"/>
    <s v="2018"/>
    <x v="18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s v="film &amp; video/documentary"/>
    <x v="4"/>
    <x v="4"/>
    <d v="2017-11-09T06:00:00"/>
    <s v="09"/>
    <s v="Nov"/>
    <s v="2017"/>
    <d v="2017-12-03T06:00:00"/>
    <s v="03"/>
    <s v="12"/>
    <s v="2017"/>
    <x v="61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s v="film &amp; video/documentary"/>
    <x v="4"/>
    <x v="4"/>
    <d v="2016-05-06T05:00:00"/>
    <s v="06"/>
    <s v="May"/>
    <s v="2016"/>
    <d v="2016-05-13T05:00:00"/>
    <s v="13"/>
    <s v="05"/>
    <s v="2016"/>
    <x v="37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s v="film &amp; video/science fiction"/>
    <x v="4"/>
    <x v="22"/>
    <d v="2017-03-03T06:00:00"/>
    <s v="03"/>
    <s v="Mar"/>
    <s v="2017"/>
    <d v="2017-03-30T05:00:00"/>
    <s v="30"/>
    <s v="03"/>
    <s v="2017"/>
    <x v="66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s v="theater/plays"/>
    <x v="3"/>
    <x v="3"/>
    <d v="2013-08-27T05:00:00"/>
    <s v="27"/>
    <s v="Aug"/>
    <s v="2013"/>
    <d v="2013-09-20T05:00:00"/>
    <s v="20"/>
    <s v="09"/>
    <s v="2013"/>
    <x v="61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s v="theater/plays"/>
    <x v="3"/>
    <x v="3"/>
    <d v="2019-12-15T06:00:00"/>
    <s v="15"/>
    <s v="Dec"/>
    <s v="2019"/>
    <d v="2020-01-30T06:00:00"/>
    <s v="30"/>
    <s v="01"/>
    <s v="2020"/>
    <x v="67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s v="music/indie rock"/>
    <x v="1"/>
    <x v="7"/>
    <d v="2010-11-06T05:00:00"/>
    <s v="06"/>
    <s v="Nov"/>
    <s v="2010"/>
    <d v="2010-11-14T06:00:00"/>
    <s v="14"/>
    <s v="11"/>
    <s v="2010"/>
    <x v="68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s v="music/rock"/>
    <x v="1"/>
    <x v="1"/>
    <d v="2010-08-19T05:00:00"/>
    <s v="19"/>
    <s v="Aug"/>
    <s v="2010"/>
    <d v="2010-08-25T05:00:00"/>
    <s v="25"/>
    <s v="08"/>
    <s v="2010"/>
    <x v="8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s v="theater/plays"/>
    <x v="3"/>
    <x v="3"/>
    <d v="2019-02-13T06:00:00"/>
    <s v="13"/>
    <s v="Feb"/>
    <s v="2019"/>
    <d v="2019-02-15T06:00:00"/>
    <s v="15"/>
    <s v="02"/>
    <s v="2019"/>
    <x v="1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s v="theater/plays"/>
    <x v="3"/>
    <x v="3"/>
    <d v="2011-11-22T06:00:00"/>
    <s v="22"/>
    <s v="Nov"/>
    <s v="2011"/>
    <d v="2011-11-24T06:00:00"/>
    <s v="24"/>
    <s v="11"/>
    <s v="2011"/>
    <x v="1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s v="film &amp; video/science fiction"/>
    <x v="4"/>
    <x v="22"/>
    <d v="2019-04-28T05:00:00"/>
    <s v="28"/>
    <s v="Apr"/>
    <s v="2019"/>
    <d v="2019-05-07T05:00:00"/>
    <s v="07"/>
    <s v="05"/>
    <s v="2019"/>
    <x v="30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s v="film &amp; video/shorts"/>
    <x v="4"/>
    <x v="12"/>
    <d v="2011-11-11T06:00:00"/>
    <s v="11"/>
    <s v="Nov"/>
    <s v="2011"/>
    <d v="2011-12-15T06:00:00"/>
    <s v="15"/>
    <s v="12"/>
    <s v="2011"/>
    <x v="15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s v="film &amp; video/animation"/>
    <x v="4"/>
    <x v="10"/>
    <d v="2012-08-16T05:00:00"/>
    <s v="16"/>
    <s v="Aug"/>
    <s v="2012"/>
    <d v="2012-08-28T05:00:00"/>
    <s v="28"/>
    <s v="08"/>
    <s v="2012"/>
    <x v="10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s v="theater/plays"/>
    <x v="3"/>
    <x v="3"/>
    <d v="2011-07-01T05:00:00"/>
    <s v="01"/>
    <s v="Jul"/>
    <s v="2011"/>
    <d v="2011-07-19T05:00:00"/>
    <s v="19"/>
    <s v="07"/>
    <s v="2011"/>
    <x v="51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s v="food/food trucks"/>
    <x v="0"/>
    <x v="0"/>
    <d v="2012-06-21T05:00:00"/>
    <s v="21"/>
    <s v="Jun"/>
    <s v="2012"/>
    <d v="2012-06-23T05:00:00"/>
    <s v="23"/>
    <s v="06"/>
    <s v="2012"/>
    <x v="1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s v="photography/photography books"/>
    <x v="7"/>
    <x v="14"/>
    <d v="2014-10-02T05:00:00"/>
    <s v="02"/>
    <s v="Oct"/>
    <s v="2014"/>
    <d v="2014-10-03T05:00:00"/>
    <s v="03"/>
    <s v="10"/>
    <s v="2014"/>
    <x v="5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s v="theater/plays"/>
    <x v="3"/>
    <x v="3"/>
    <d v="2016-03-16T05:00:00"/>
    <s v="16"/>
    <s v="Mar"/>
    <s v="2016"/>
    <d v="2016-03-30T05:00:00"/>
    <s v="30"/>
    <s v="03"/>
    <s v="2016"/>
    <x v="44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s v="film &amp; video/science fiction"/>
    <x v="4"/>
    <x v="22"/>
    <d v="2014-09-24T05:00:00"/>
    <s v="24"/>
    <s v="Sep"/>
    <s v="2014"/>
    <d v="2014-11-08T06:00:00"/>
    <s v="08"/>
    <s v="11"/>
    <s v="2014"/>
    <x v="69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s v="music/rock"/>
    <x v="1"/>
    <x v="1"/>
    <d v="2014-05-03T05:00:00"/>
    <s v="03"/>
    <s v="May"/>
    <s v="2014"/>
    <d v="2014-05-03T05:00:00"/>
    <s v="03"/>
    <s v="05"/>
    <s v="2014"/>
    <x v="14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s v="photography/photography books"/>
    <x v="7"/>
    <x v="14"/>
    <d v="2010-04-08T05:00:00"/>
    <s v="08"/>
    <s v="Apr"/>
    <s v="2010"/>
    <d v="2010-05-15T05:00:00"/>
    <s v="15"/>
    <s v="05"/>
    <s v="2010"/>
    <x v="52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s v="games/mobile games"/>
    <x v="6"/>
    <x v="20"/>
    <d v="2015-05-15T05:00:00"/>
    <s v="15"/>
    <s v="May"/>
    <s v="2015"/>
    <d v="2015-05-21T05:00:00"/>
    <s v="21"/>
    <s v="05"/>
    <s v="2015"/>
    <x v="8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s v="film &amp; video/animation"/>
    <x v="4"/>
    <x v="10"/>
    <d v="2016-08-31T05:00:00"/>
    <s v="31"/>
    <s v="Aug"/>
    <s v="2016"/>
    <d v="2016-09-25T05:00:00"/>
    <s v="25"/>
    <s v="09"/>
    <s v="2016"/>
    <x v="45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s v="games/mobile games"/>
    <x v="6"/>
    <x v="20"/>
    <d v="2017-06-01T05:00:00"/>
    <s v="01"/>
    <s v="Jun"/>
    <s v="2017"/>
    <d v="2017-07-19T05:00:00"/>
    <s v="19"/>
    <s v="07"/>
    <s v="2017"/>
    <x v="7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s v="games/video games"/>
    <x v="6"/>
    <x v="11"/>
    <d v="2019-12-06T06:00:00"/>
    <s v="06"/>
    <s v="Dec"/>
    <s v="2019"/>
    <d v="2019-12-06T06:00:00"/>
    <s v="06"/>
    <s v="12"/>
    <s v="2019"/>
    <x v="14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s v="theater/plays"/>
    <x v="3"/>
    <x v="3"/>
    <d v="2013-05-21T05:00:00"/>
    <s v="21"/>
    <s v="May"/>
    <s v="2013"/>
    <d v="2013-07-18T05:00:00"/>
    <s v="18"/>
    <s v="07"/>
    <s v="2013"/>
    <x v="70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s v="theater/plays"/>
    <x v="3"/>
    <x v="3"/>
    <d v="2016-07-25T05:00:00"/>
    <s v="25"/>
    <s v="Jul"/>
    <s v="2016"/>
    <d v="2016-07-26T05:00:00"/>
    <s v="26"/>
    <s v="07"/>
    <s v="2016"/>
    <x v="5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s v="film &amp; video/animation"/>
    <x v="4"/>
    <x v="10"/>
    <d v="2011-06-12T05:00:00"/>
    <s v="12"/>
    <s v="Jun"/>
    <s v="2011"/>
    <d v="2011-06-28T05:00:00"/>
    <s v="28"/>
    <s v="06"/>
    <s v="2011"/>
    <x v="31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s v="games/video games"/>
    <x v="6"/>
    <x v="11"/>
    <d v="2017-08-22T05:00:00"/>
    <s v="22"/>
    <s v="Aug"/>
    <s v="2017"/>
    <d v="2017-08-29T05:00:00"/>
    <s v="29"/>
    <s v="08"/>
    <s v="2017"/>
    <x v="37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s v="film &amp; video/animation"/>
    <x v="4"/>
    <x v="10"/>
    <d v="2017-02-13T06:00:00"/>
    <s v="13"/>
    <s v="Feb"/>
    <s v="2017"/>
    <d v="2017-02-18T06:00:00"/>
    <s v="18"/>
    <s v="02"/>
    <s v="2017"/>
    <x v="21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s v="music/rock"/>
    <x v="1"/>
    <x v="1"/>
    <d v="2019-06-25T05:00:00"/>
    <s v="25"/>
    <s v="Jun"/>
    <s v="2019"/>
    <d v="2019-07-02T05:00:00"/>
    <s v="02"/>
    <s v="07"/>
    <s v="2019"/>
    <x v="37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s v="film &amp; video/animation"/>
    <x v="4"/>
    <x v="10"/>
    <d v="2014-04-25T05:00:00"/>
    <s v="25"/>
    <s v="Apr"/>
    <s v="2014"/>
    <d v="2014-04-27T05:00:00"/>
    <s v="27"/>
    <s v="04"/>
    <s v="2014"/>
    <x v="1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s v="theater/plays"/>
    <x v="3"/>
    <x v="3"/>
    <d v="2017-12-14T06:00:00"/>
    <s v="14"/>
    <s v="Dec"/>
    <s v="2017"/>
    <d v="2018-01-08T06:00:00"/>
    <s v="08"/>
    <s v="01"/>
    <s v="2018"/>
    <x v="45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s v="technology/wearables"/>
    <x v="2"/>
    <x v="8"/>
    <d v="2015-08-29T05:00:00"/>
    <s v="29"/>
    <s v="Aug"/>
    <s v="2015"/>
    <d v="2015-09-02T05:00:00"/>
    <s v="02"/>
    <s v="09"/>
    <s v="2015"/>
    <x v="3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s v="theater/plays"/>
    <x v="3"/>
    <x v="3"/>
    <d v="2010-08-06T05:00:00"/>
    <s v="06"/>
    <s v="Aug"/>
    <s v="2010"/>
    <d v="2010-08-07T05:00:00"/>
    <s v="07"/>
    <s v="08"/>
    <s v="2010"/>
    <x v="5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s v="publishing/nonfiction"/>
    <x v="5"/>
    <x v="9"/>
    <d v="2014-04-13T05:00:00"/>
    <s v="13"/>
    <s v="Apr"/>
    <s v="2014"/>
    <d v="2014-04-23T05:00:00"/>
    <s v="23"/>
    <s v="04"/>
    <s v="2014"/>
    <x v="46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s v="music/rock"/>
    <x v="1"/>
    <x v="1"/>
    <d v="2017-05-10T05:00:00"/>
    <s v="10"/>
    <s v="May"/>
    <s v="2017"/>
    <d v="2017-05-20T05:00:00"/>
    <s v="20"/>
    <s v="05"/>
    <s v="2017"/>
    <x v="46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s v="theater/plays"/>
    <x v="3"/>
    <x v="3"/>
    <d v="2018-03-04T06:00:00"/>
    <s v="04"/>
    <s v="Mar"/>
    <s v="2018"/>
    <d v="2018-03-07T06:00:00"/>
    <s v="07"/>
    <s v="03"/>
    <s v="2018"/>
    <x v="39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s v="theater/plays"/>
    <x v="3"/>
    <x v="3"/>
    <d v="2014-07-14T05:00:00"/>
    <s v="14"/>
    <s v="Jul"/>
    <s v="2014"/>
    <d v="2014-09-04T05:00:00"/>
    <s v="04"/>
    <s v="09"/>
    <s v="2014"/>
    <x v="59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s v="theater/plays"/>
    <x v="3"/>
    <x v="3"/>
    <d v="2014-04-07T05:00:00"/>
    <s v="07"/>
    <s v="Apr"/>
    <s v="2014"/>
    <d v="2014-04-08T05:00:00"/>
    <s v="08"/>
    <s v="04"/>
    <s v="2014"/>
    <x v="5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s v="technology/web"/>
    <x v="2"/>
    <x v="2"/>
    <d v="2013-08-05T05:00:00"/>
    <s v="05"/>
    <s v="Aug"/>
    <s v="2013"/>
    <d v="2013-08-09T05:00:00"/>
    <s v="09"/>
    <s v="08"/>
    <s v="2013"/>
    <x v="3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s v="publishing/fiction"/>
    <x v="5"/>
    <x v="13"/>
    <d v="2016-12-22T06:00:00"/>
    <s v="22"/>
    <s v="Dec"/>
    <s v="2016"/>
    <d v="2017-01-06T06:00:00"/>
    <s v="06"/>
    <s v="01"/>
    <s v="2017"/>
    <x v="16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s v="games/mobile games"/>
    <x v="6"/>
    <x v="20"/>
    <d v="2014-12-31T06:00:00"/>
    <s v="31"/>
    <s v="Dec"/>
    <s v="2014"/>
    <d v="2015-01-05T06:00:00"/>
    <s v="05"/>
    <s v="01"/>
    <s v="2015"/>
    <x v="21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s v="publishing/translations"/>
    <x v="5"/>
    <x v="18"/>
    <d v="2015-01-02T06:00:00"/>
    <s v="02"/>
    <s v="Jan"/>
    <s v="2015"/>
    <d v="2015-01-09T06:00:00"/>
    <s v="09"/>
    <s v="01"/>
    <s v="2015"/>
    <x v="37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x v="1"/>
    <x v="1"/>
    <d v="2010-01-25T06:00:00"/>
    <s v="25"/>
    <s v="Jan"/>
    <s v="2010"/>
    <d v="2010-03-01T06:00:00"/>
    <s v="01"/>
    <s v="03"/>
    <s v="2010"/>
    <x v="53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s v="theater/plays"/>
    <x v="3"/>
    <x v="3"/>
    <d v="2012-12-09T06:00:00"/>
    <s v="09"/>
    <s v="Dec"/>
    <s v="2012"/>
    <d v="2012-12-11T06:00:00"/>
    <s v="11"/>
    <s v="12"/>
    <s v="2012"/>
    <x v="1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s v="theater/plays"/>
    <x v="3"/>
    <x v="3"/>
    <d v="2013-10-25T05:00:00"/>
    <s v="25"/>
    <s v="Oct"/>
    <s v="2013"/>
    <d v="2013-10-30T05:00:00"/>
    <s v="30"/>
    <s v="10"/>
    <s v="2013"/>
    <x v="21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s v="film &amp; video/drama"/>
    <x v="4"/>
    <x v="6"/>
    <d v="2011-04-08T05:00:00"/>
    <s v="08"/>
    <s v="Apr"/>
    <s v="2011"/>
    <d v="2011-04-20T05:00:00"/>
    <s v="20"/>
    <s v="04"/>
    <s v="2011"/>
    <x v="10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s v="publishing/nonfiction"/>
    <x v="5"/>
    <x v="9"/>
    <d v="2017-02-21T06:00:00"/>
    <s v="21"/>
    <s v="Feb"/>
    <s v="2017"/>
    <d v="2017-02-23T06:00:00"/>
    <s v="23"/>
    <s v="02"/>
    <s v="2017"/>
    <x v="1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s v="music/rock"/>
    <x v="1"/>
    <x v="1"/>
    <d v="2011-02-16T06:00:00"/>
    <s v="16"/>
    <s v="Feb"/>
    <s v="2011"/>
    <d v="2011-02-21T06:00:00"/>
    <s v="21"/>
    <s v="02"/>
    <s v="2011"/>
    <x v="21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s v="music/rock"/>
    <x v="1"/>
    <x v="1"/>
    <d v="2016-01-24T06:00:00"/>
    <s v="24"/>
    <s v="Jan"/>
    <s v="2016"/>
    <d v="2016-03-01T06:00:00"/>
    <s v="01"/>
    <s v="03"/>
    <s v="2016"/>
    <x v="52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x v="3"/>
    <x v="3"/>
    <d v="2013-03-05T06:00:00"/>
    <s v="05"/>
    <s v="Mar"/>
    <s v="2013"/>
    <d v="2013-03-19T05:00:00"/>
    <s v="19"/>
    <s v="03"/>
    <s v="2013"/>
    <x v="27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s v="theater/plays"/>
    <x v="3"/>
    <x v="3"/>
    <d v="2016-12-08T06:00:00"/>
    <s v="08"/>
    <s v="Dec"/>
    <s v="2016"/>
    <d v="2016-12-28T06:00:00"/>
    <s v="28"/>
    <s v="12"/>
    <s v="2016"/>
    <x v="18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s v="photography/photography books"/>
    <x v="7"/>
    <x v="14"/>
    <d v="2012-12-08T06:00:00"/>
    <s v="08"/>
    <s v="Dec"/>
    <s v="2012"/>
    <d v="2012-12-27T06:00:00"/>
    <s v="27"/>
    <s v="12"/>
    <s v="2012"/>
    <x v="28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s v="music/rock"/>
    <x v="1"/>
    <x v="1"/>
    <d v="2012-09-28T05:00:00"/>
    <s v="28"/>
    <s v="Sep"/>
    <s v="2012"/>
    <d v="2012-10-10T05:00:00"/>
    <s v="10"/>
    <s v="10"/>
    <s v="2012"/>
    <x v="10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s v="music/rock"/>
    <x v="1"/>
    <x v="1"/>
    <d v="2010-08-25T05:00:00"/>
    <s v="25"/>
    <s v="Aug"/>
    <s v="2010"/>
    <d v="2010-08-29T05:00:00"/>
    <s v="29"/>
    <s v="08"/>
    <s v="2010"/>
    <x v="3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s v="music/indie rock"/>
    <x v="1"/>
    <x v="7"/>
    <d v="2011-04-05T05:00:00"/>
    <s v="05"/>
    <s v="Apr"/>
    <s v="2011"/>
    <d v="2011-05-01T05:00:00"/>
    <s v="01"/>
    <s v="05"/>
    <s v="2011"/>
    <x v="29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s v="photography/photography books"/>
    <x v="7"/>
    <x v="14"/>
    <d v="2010-01-09T06:00:00"/>
    <s v="09"/>
    <s v="Jan"/>
    <s v="2010"/>
    <d v="2010-01-09T06:00:00"/>
    <s v="09"/>
    <s v="01"/>
    <s v="2010"/>
    <x v="14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s v="theater/plays"/>
    <x v="3"/>
    <x v="3"/>
    <d v="2013-02-12T06:00:00"/>
    <s v="12"/>
    <s v="Feb"/>
    <s v="2013"/>
    <d v="2013-02-28T06:00:00"/>
    <s v="28"/>
    <s v="02"/>
    <s v="2013"/>
    <x v="31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s v="theater/plays"/>
    <x v="3"/>
    <x v="3"/>
    <d v="2016-01-03T06:00:00"/>
    <s v="03"/>
    <s v="Jan"/>
    <s v="2016"/>
    <d v="2016-02-16T06:00:00"/>
    <s v="16"/>
    <s v="02"/>
    <s v="2016"/>
    <x v="71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s v="music/jazz"/>
    <x v="1"/>
    <x v="17"/>
    <d v="2014-11-07T06:00:00"/>
    <s v="07"/>
    <s v="Nov"/>
    <s v="2014"/>
    <d v="2014-12-10T06:00:00"/>
    <s v="10"/>
    <s v="12"/>
    <s v="2014"/>
    <x v="72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s v="theater/plays"/>
    <x v="3"/>
    <x v="3"/>
    <d v="2012-10-24T05:00:00"/>
    <s v="24"/>
    <s v="Oct"/>
    <s v="2012"/>
    <d v="2012-11-09T06:00:00"/>
    <s v="09"/>
    <s v="11"/>
    <s v="2012"/>
    <x v="55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s v="film &amp; video/documentary"/>
    <x v="4"/>
    <x v="4"/>
    <d v="2012-10-04T05:00:00"/>
    <s v="04"/>
    <s v="Oct"/>
    <s v="2012"/>
    <d v="2012-11-19T06:00:00"/>
    <s v="19"/>
    <s v="11"/>
    <s v="2012"/>
    <x v="73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s v="film &amp; video/television"/>
    <x v="4"/>
    <x v="19"/>
    <d v="2019-01-31T06:00:00"/>
    <s v="31"/>
    <s v="Jan"/>
    <s v="2019"/>
    <d v="2019-02-21T06:00:00"/>
    <s v="21"/>
    <s v="02"/>
    <s v="2019"/>
    <x v="74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s v="games/video games"/>
    <x v="6"/>
    <x v="11"/>
    <d v="2010-12-02T06:00:00"/>
    <s v="02"/>
    <s v="Dec"/>
    <s v="2010"/>
    <d v="2010-12-04T06:00:00"/>
    <s v="04"/>
    <s v="12"/>
    <s v="2010"/>
    <x v="1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s v="photography/photography books"/>
    <x v="7"/>
    <x v="14"/>
    <d v="2015-12-07T06:00:00"/>
    <s v="07"/>
    <s v="Dec"/>
    <s v="2015"/>
    <d v="2016-01-07T06:00:00"/>
    <s v="07"/>
    <s v="01"/>
    <s v="2016"/>
    <x v="75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s v="theater/plays"/>
    <x v="3"/>
    <x v="3"/>
    <d v="2019-07-10T05:00:00"/>
    <s v="10"/>
    <s v="Jul"/>
    <s v="2019"/>
    <d v="2019-08-04T05:00:00"/>
    <s v="04"/>
    <s v="08"/>
    <s v="2019"/>
    <x v="45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s v="theater/plays"/>
    <x v="3"/>
    <x v="3"/>
    <d v="2017-09-17T05:00:00"/>
    <s v="17"/>
    <s v="Sep"/>
    <s v="2017"/>
    <d v="2017-09-20T05:00:00"/>
    <s v="20"/>
    <s v="09"/>
    <s v="2017"/>
    <x v="39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s v="theater/plays"/>
    <x v="3"/>
    <x v="3"/>
    <d v="2017-11-06T06:00:00"/>
    <s v="06"/>
    <s v="Nov"/>
    <s v="2017"/>
    <d v="2017-11-11T06:00:00"/>
    <s v="11"/>
    <s v="11"/>
    <s v="2017"/>
    <x v="21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s v="publishing/translations"/>
    <x v="5"/>
    <x v="18"/>
    <d v="2019-04-06T05:00:00"/>
    <s v="06"/>
    <s v="Apr"/>
    <s v="2019"/>
    <d v="2019-04-14T05:00:00"/>
    <s v="14"/>
    <s v="04"/>
    <s v="2019"/>
    <x v="9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b v="1"/>
    <s v="games/video games"/>
    <x v="6"/>
    <x v="11"/>
    <d v="2012-04-19T05:00:00"/>
    <s v="19"/>
    <s v="Apr"/>
    <s v="2012"/>
    <d v="2012-04-24T05:00:00"/>
    <s v="24"/>
    <s v="04"/>
    <s v="2012"/>
    <x v="21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s v="theater/plays"/>
    <x v="3"/>
    <x v="3"/>
    <d v="2010-07-19T05:00:00"/>
    <s v="19"/>
    <s v="Jul"/>
    <s v="2010"/>
    <d v="2010-07-21T05:00:00"/>
    <s v="21"/>
    <s v="07"/>
    <s v="2010"/>
    <x v="1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s v="technology/web"/>
    <x v="2"/>
    <x v="2"/>
    <d v="2012-11-26T06:00:00"/>
    <s v="26"/>
    <s v="Nov"/>
    <s v="2012"/>
    <d v="2012-12-21T06:00:00"/>
    <s v="21"/>
    <s v="12"/>
    <s v="2012"/>
    <x v="45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s v="theater/plays"/>
    <x v="3"/>
    <x v="3"/>
    <d v="2018-09-03T05:00:00"/>
    <s v="03"/>
    <s v="Sep"/>
    <s v="2018"/>
    <d v="2018-09-06T05:00:00"/>
    <s v="06"/>
    <s v="09"/>
    <s v="2018"/>
    <x v="39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s v="film &amp; video/animation"/>
    <x v="4"/>
    <x v="10"/>
    <d v="2017-11-21T06:00:00"/>
    <s v="21"/>
    <s v="Nov"/>
    <s v="2017"/>
    <d v="2017-11-27T06:00:00"/>
    <s v="27"/>
    <s v="11"/>
    <s v="2017"/>
    <x v="8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s v="theater/plays"/>
    <x v="3"/>
    <x v="3"/>
    <d v="2012-03-11T06:00:00"/>
    <s v="11"/>
    <s v="Mar"/>
    <s v="2012"/>
    <d v="2012-04-01T05:00:00"/>
    <s v="01"/>
    <s v="04"/>
    <s v="2012"/>
    <x v="76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s v="film &amp; video/television"/>
    <x v="4"/>
    <x v="19"/>
    <d v="2016-11-27T06:00:00"/>
    <s v="27"/>
    <s v="Nov"/>
    <s v="2016"/>
    <d v="2016-12-03T06:00:00"/>
    <s v="03"/>
    <s v="12"/>
    <s v="2016"/>
    <x v="8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s v="music/rock"/>
    <x v="1"/>
    <x v="1"/>
    <d v="2016-05-30T05:00:00"/>
    <s v="30"/>
    <s v="May"/>
    <s v="2016"/>
    <d v="2016-06-04T05:00:00"/>
    <s v="04"/>
    <s v="06"/>
    <s v="2016"/>
    <x v="21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s v="technology/web"/>
    <x v="2"/>
    <x v="2"/>
    <d v="2012-05-01T05:00:00"/>
    <s v="01"/>
    <s v="May"/>
    <s v="2012"/>
    <d v="2012-05-06T05:00:00"/>
    <s v="06"/>
    <s v="05"/>
    <s v="2012"/>
    <x v="21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s v="theater/plays"/>
    <x v="3"/>
    <x v="3"/>
    <d v="2016-09-10T05:00:00"/>
    <s v="10"/>
    <s v="Sep"/>
    <s v="2016"/>
    <d v="2016-10-18T05:00:00"/>
    <s v="18"/>
    <s v="10"/>
    <s v="2016"/>
    <x v="77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s v="theater/plays"/>
    <x v="3"/>
    <x v="3"/>
    <d v="2016-11-23T06:00:00"/>
    <s v="23"/>
    <s v="Nov"/>
    <s v="2016"/>
    <d v="2016-11-30T06:00:00"/>
    <s v="30"/>
    <s v="11"/>
    <s v="2016"/>
    <x v="37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s v="music/electric music"/>
    <x v="1"/>
    <x v="5"/>
    <d v="2015-04-28T05:00:00"/>
    <s v="28"/>
    <s v="Apr"/>
    <s v="2015"/>
    <d v="2015-04-28T05:00:00"/>
    <s v="28"/>
    <s v="04"/>
    <s v="2015"/>
    <x v="14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s v="music/metal"/>
    <x v="1"/>
    <x v="16"/>
    <d v="2012-03-14T05:00:00"/>
    <s v="14"/>
    <s v="Mar"/>
    <s v="2012"/>
    <d v="2012-03-15T05:00:00"/>
    <s v="15"/>
    <s v="03"/>
    <s v="2012"/>
    <x v="5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s v="theater/plays"/>
    <x v="3"/>
    <x v="3"/>
    <d v="2015-08-03T05:00:00"/>
    <s v="03"/>
    <s v="Aug"/>
    <s v="2015"/>
    <d v="2015-08-06T05:00:00"/>
    <s v="06"/>
    <s v="08"/>
    <s v="2015"/>
    <x v="39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s v="film &amp; video/documentary"/>
    <x v="4"/>
    <x v="4"/>
    <d v="2013-05-10T05:00:00"/>
    <s v="10"/>
    <s v="May"/>
    <s v="2013"/>
    <d v="2013-06-11T05:00:00"/>
    <s v="11"/>
    <s v="06"/>
    <s v="2013"/>
    <x v="63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s v="technology/web"/>
    <x v="2"/>
    <x v="2"/>
    <d v="2011-10-15T05:00:00"/>
    <s v="15"/>
    <s v="Oct"/>
    <s v="2011"/>
    <d v="2011-10-19T05:00:00"/>
    <s v="19"/>
    <s v="10"/>
    <s v="2011"/>
    <x v="3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s v="food/food trucks"/>
    <x v="0"/>
    <x v="0"/>
    <d v="2012-03-16T05:00:00"/>
    <s v="16"/>
    <s v="Mar"/>
    <s v="2012"/>
    <d v="2012-04-03T05:00:00"/>
    <s v="03"/>
    <s v="04"/>
    <s v="2012"/>
    <x v="51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s v="theater/plays"/>
    <x v="3"/>
    <x v="3"/>
    <d v="2010-10-05T05:00:00"/>
    <s v="05"/>
    <s v="Oct"/>
    <s v="2010"/>
    <d v="2010-10-14T05:00:00"/>
    <s v="14"/>
    <s v="10"/>
    <s v="2010"/>
    <x v="30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s v="theater/plays"/>
    <x v="3"/>
    <x v="3"/>
    <d v="2018-10-26T05:00:00"/>
    <s v="26"/>
    <s v="Oct"/>
    <s v="2018"/>
    <d v="2018-11-07T06:00:00"/>
    <s v="07"/>
    <s v="11"/>
    <s v="2018"/>
    <x v="78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s v="theater/plays"/>
    <x v="3"/>
    <x v="3"/>
    <d v="2013-10-15T05:00:00"/>
    <s v="15"/>
    <s v="Oct"/>
    <s v="2013"/>
    <d v="2013-11-09T06:00:00"/>
    <s v="09"/>
    <s v="11"/>
    <s v="2013"/>
    <x v="79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s v="theater/plays"/>
    <x v="3"/>
    <x v="3"/>
    <d v="2019-01-28T06:00:00"/>
    <s v="28"/>
    <s v="Jan"/>
    <s v="2019"/>
    <d v="2019-02-19T06:00:00"/>
    <s v="19"/>
    <s v="02"/>
    <s v="2019"/>
    <x v="12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s v="theater/plays"/>
    <x v="3"/>
    <x v="3"/>
    <d v="2014-01-14T06:00:00"/>
    <s v="14"/>
    <s v="Jan"/>
    <s v="2014"/>
    <d v="2014-01-23T06:00:00"/>
    <s v="23"/>
    <s v="01"/>
    <s v="2014"/>
    <x v="30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s v="music/rock"/>
    <x v="1"/>
    <x v="1"/>
    <d v="2016-02-26T06:00:00"/>
    <s v="26"/>
    <s v="Feb"/>
    <s v="2016"/>
    <d v="2016-03-15T05:00:00"/>
    <s v="15"/>
    <s v="03"/>
    <s v="2016"/>
    <x v="80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s v="food/food trucks"/>
    <x v="0"/>
    <x v="0"/>
    <d v="2016-03-03T06:00:00"/>
    <s v="03"/>
    <s v="Mar"/>
    <s v="2016"/>
    <d v="2016-04-28T05:00:00"/>
    <s v="28"/>
    <s v="04"/>
    <s v="2016"/>
    <x v="81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x v="5"/>
    <x v="9"/>
    <d v="2017-08-30T05:00:00"/>
    <s v="30"/>
    <s v="Aug"/>
    <s v="2017"/>
    <d v="2017-08-31T05:00:00"/>
    <s v="31"/>
    <s v="08"/>
    <s v="2017"/>
    <x v="5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s v="film &amp; video/documentary"/>
    <x v="4"/>
    <x v="4"/>
    <d v="2015-02-26T06:00:00"/>
    <s v="26"/>
    <s v="Feb"/>
    <s v="2015"/>
    <d v="2015-03-15T05:00:00"/>
    <s v="15"/>
    <s v="03"/>
    <s v="2015"/>
    <x v="82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s v="theater/plays"/>
    <x v="3"/>
    <x v="3"/>
    <d v="2018-09-02T05:00:00"/>
    <s v="02"/>
    <s v="Sep"/>
    <s v="2018"/>
    <d v="2018-09-16T05:00:00"/>
    <s v="16"/>
    <s v="09"/>
    <s v="2018"/>
    <x v="44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s v="music/indie rock"/>
    <x v="1"/>
    <x v="7"/>
    <d v="2016-01-07T06:00:00"/>
    <s v="07"/>
    <s v="Jan"/>
    <s v="2016"/>
    <d v="2016-01-12T06:00:00"/>
    <s v="12"/>
    <s v="01"/>
    <s v="2016"/>
    <x v="21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s v="film &amp; video/documentary"/>
    <x v="4"/>
    <x v="4"/>
    <d v="2016-08-07T05:00:00"/>
    <s v="07"/>
    <s v="Aug"/>
    <s v="2016"/>
    <d v="2016-09-17T05:00:00"/>
    <s v="17"/>
    <s v="09"/>
    <s v="2016"/>
    <x v="58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s v="theater/plays"/>
    <x v="3"/>
    <x v="3"/>
    <d v="2016-03-19T05:00:00"/>
    <s v="19"/>
    <s v="Mar"/>
    <s v="2016"/>
    <d v="2016-04-29T05:00:00"/>
    <s v="29"/>
    <s v="04"/>
    <s v="2016"/>
    <x v="58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s v="theater/plays"/>
    <x v="3"/>
    <x v="3"/>
    <d v="2017-07-14T05:00:00"/>
    <s v="14"/>
    <s v="Jul"/>
    <s v="2017"/>
    <d v="2017-07-17T05:00:00"/>
    <s v="17"/>
    <s v="07"/>
    <s v="2017"/>
    <x v="39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s v="publishing/fiction"/>
    <x v="5"/>
    <x v="13"/>
    <d v="2012-06-06T05:00:00"/>
    <s v="06"/>
    <s v="Jun"/>
    <s v="2012"/>
    <d v="2012-06-26T05:00:00"/>
    <s v="26"/>
    <s v="06"/>
    <s v="2012"/>
    <x v="18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s v="theater/plays"/>
    <x v="3"/>
    <x v="3"/>
    <d v="2011-04-18T05:00:00"/>
    <s v="18"/>
    <s v="Apr"/>
    <s v="2011"/>
    <d v="2011-04-19T05:00:00"/>
    <s v="19"/>
    <s v="04"/>
    <s v="2011"/>
    <x v="5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s v="music/indie rock"/>
    <x v="1"/>
    <x v="7"/>
    <d v="2011-09-21T05:00:00"/>
    <s v="21"/>
    <s v="Sep"/>
    <s v="2011"/>
    <d v="2011-10-11T05:00:00"/>
    <s v="11"/>
    <s v="10"/>
    <s v="2011"/>
    <x v="18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s v="games/video games"/>
    <x v="6"/>
    <x v="11"/>
    <d v="2010-04-09T05:00:00"/>
    <s v="09"/>
    <s v="Apr"/>
    <s v="2010"/>
    <d v="2010-04-25T05:00:00"/>
    <s v="25"/>
    <s v="04"/>
    <s v="2010"/>
    <x v="31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s v="theater/plays"/>
    <x v="3"/>
    <x v="3"/>
    <d v="2011-02-16T06:00:00"/>
    <s v="16"/>
    <s v="Feb"/>
    <s v="2011"/>
    <d v="2011-02-28T06:00:00"/>
    <s v="28"/>
    <s v="02"/>
    <s v="2011"/>
    <x v="10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s v="theater/plays"/>
    <x v="3"/>
    <x v="3"/>
    <d v="2013-10-25T05:00:00"/>
    <s v="25"/>
    <s v="Oct"/>
    <s v="2013"/>
    <d v="2013-11-01T05:00:00"/>
    <s v="01"/>
    <s v="11"/>
    <s v="2013"/>
    <x v="37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s v="music/rock"/>
    <x v="1"/>
    <x v="1"/>
    <d v="2012-02-27T06:00:00"/>
    <s v="27"/>
    <s v="Feb"/>
    <s v="2012"/>
    <d v="2012-02-29T06:00:00"/>
    <s v="29"/>
    <s v="02"/>
    <s v="2012"/>
    <x v="1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s v="film &amp; video/documentary"/>
    <x v="4"/>
    <x v="4"/>
    <d v="2019-03-12T05:00:00"/>
    <s v="12"/>
    <s v="Mar"/>
    <s v="2019"/>
    <d v="2019-03-17T05:00:00"/>
    <s v="17"/>
    <s v="03"/>
    <s v="2019"/>
    <x v="21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s v="theater/plays"/>
    <x v="3"/>
    <x v="3"/>
    <d v="2014-05-24T05:00:00"/>
    <s v="24"/>
    <s v="May"/>
    <s v="2014"/>
    <d v="2014-06-22T05:00:00"/>
    <s v="22"/>
    <s v="06"/>
    <s v="2014"/>
    <x v="50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s v="food/food trucks"/>
    <x v="0"/>
    <x v="0"/>
    <d v="2019-11-19T06:00:00"/>
    <s v="19"/>
    <s v="Nov"/>
    <s v="2019"/>
    <d v="2019-11-20T06:00:00"/>
    <s v="20"/>
    <s v="11"/>
    <s v="2019"/>
    <x v="5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s v="theater/plays"/>
    <x v="3"/>
    <x v="3"/>
    <d v="2017-05-14T05:00:00"/>
    <s v="14"/>
    <s v="May"/>
    <s v="2017"/>
    <d v="2017-05-27T05:00:00"/>
    <s v="27"/>
    <s v="05"/>
    <s v="2017"/>
    <x v="38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s v="music/rock"/>
    <x v="1"/>
    <x v="1"/>
    <d v="2014-02-14T06:00:00"/>
    <s v="14"/>
    <s v="Feb"/>
    <s v="2014"/>
    <d v="2014-02-16T06:00:00"/>
    <s v="16"/>
    <s v="02"/>
    <s v="2014"/>
    <x v="1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s v="technology/web"/>
    <x v="2"/>
    <x v="2"/>
    <d v="2010-08-12T05:00:00"/>
    <s v="12"/>
    <s v="Aug"/>
    <s v="2010"/>
    <d v="2010-09-05T05:00:00"/>
    <s v="05"/>
    <s v="09"/>
    <s v="2010"/>
    <x v="61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s v="publishing/fiction"/>
    <x v="5"/>
    <x v="13"/>
    <d v="2011-05-10T05:00:00"/>
    <s v="10"/>
    <s v="May"/>
    <s v="2011"/>
    <d v="2011-05-19T05:00:00"/>
    <s v="19"/>
    <s v="05"/>
    <s v="2011"/>
    <x v="30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s v="film &amp; video/shorts"/>
    <x v="4"/>
    <x v="12"/>
    <d v="2011-04-01T05:00:00"/>
    <s v="01"/>
    <s v="Apr"/>
    <s v="2011"/>
    <d v="2011-04-09T05:00:00"/>
    <s v="09"/>
    <s v="04"/>
    <s v="2011"/>
    <x v="9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s v="theater/plays"/>
    <x v="3"/>
    <x v="3"/>
    <d v="2010-11-25T06:00:00"/>
    <s v="25"/>
    <s v="Nov"/>
    <s v="2010"/>
    <d v="2010-12-08T06:00:00"/>
    <s v="08"/>
    <s v="12"/>
    <s v="2010"/>
    <x v="38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s v="film &amp; video/documentary"/>
    <x v="4"/>
    <x v="4"/>
    <d v="2014-03-27T05:00:00"/>
    <s v="27"/>
    <s v="Mar"/>
    <s v="2014"/>
    <d v="2014-03-29T05:00:00"/>
    <s v="29"/>
    <s v="03"/>
    <s v="2014"/>
    <x v="1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s v="theater/plays"/>
    <x v="3"/>
    <x v="3"/>
    <d v="2015-06-21T05:00:00"/>
    <s v="21"/>
    <s v="Jun"/>
    <s v="2015"/>
    <d v="2015-07-03T05:00:00"/>
    <s v="03"/>
    <s v="07"/>
    <s v="2015"/>
    <x v="10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s v="theater/plays"/>
    <x v="3"/>
    <x v="3"/>
    <d v="2018-06-16T05:00:00"/>
    <s v="16"/>
    <s v="Jun"/>
    <s v="2018"/>
    <d v="2018-07-09T05:00:00"/>
    <s v="09"/>
    <s v="07"/>
    <s v="2018"/>
    <x v="20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s v="film &amp; video/animation"/>
    <x v="4"/>
    <x v="10"/>
    <d v="2015-12-26T06:00:00"/>
    <s v="26"/>
    <s v="Dec"/>
    <s v="2015"/>
    <d v="2016-01-01T06:00:00"/>
    <s v="01"/>
    <s v="01"/>
    <s v="2016"/>
    <x v="8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s v="theater/plays"/>
    <x v="3"/>
    <x v="3"/>
    <d v="2019-08-28T05:00:00"/>
    <s v="28"/>
    <s v="Aug"/>
    <s v="2019"/>
    <d v="2019-09-01T05:00:00"/>
    <s v="01"/>
    <s v="09"/>
    <s v="2019"/>
    <x v="3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s v="music/rock"/>
    <x v="1"/>
    <x v="1"/>
    <d v="2018-11-30T06:00:00"/>
    <s v="30"/>
    <s v="Nov"/>
    <s v="2018"/>
    <d v="2018-12-11T06:00:00"/>
    <s v="11"/>
    <s v="12"/>
    <s v="2018"/>
    <x v="4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s v="games/video games"/>
    <x v="6"/>
    <x v="11"/>
    <d v="2016-12-12T06:00:00"/>
    <s v="12"/>
    <s v="Dec"/>
    <s v="2016"/>
    <d v="2016-12-23T06:00:00"/>
    <s v="23"/>
    <s v="12"/>
    <s v="2016"/>
    <x v="4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s v="film &amp; video/documentary"/>
    <x v="4"/>
    <x v="4"/>
    <d v="2017-12-08T06:00:00"/>
    <s v="08"/>
    <s v="Dec"/>
    <s v="2017"/>
    <d v="2017-12-09T06:00:00"/>
    <s v="09"/>
    <s v="12"/>
    <s v="2017"/>
    <x v="5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s v="food/food trucks"/>
    <x v="0"/>
    <x v="0"/>
    <d v="2011-12-19T06:00:00"/>
    <s v="19"/>
    <s v="Dec"/>
    <s v="2011"/>
    <d v="2011-12-20T06:00:00"/>
    <s v="20"/>
    <s v="12"/>
    <s v="2011"/>
    <x v="5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s v="technology/wearables"/>
    <x v="2"/>
    <x v="8"/>
    <d v="2013-03-28T05:00:00"/>
    <s v="28"/>
    <s v="Mar"/>
    <s v="2013"/>
    <d v="2013-03-29T05:00:00"/>
    <s v="29"/>
    <s v="03"/>
    <s v="2013"/>
    <x v="5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s v="theater/plays"/>
    <x v="3"/>
    <x v="3"/>
    <d v="2018-11-20T06:00:00"/>
    <s v="20"/>
    <s v="Nov"/>
    <s v="2018"/>
    <d v="2018-12-18T06:00:00"/>
    <s v="18"/>
    <s v="12"/>
    <s v="2018"/>
    <x v="22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s v="music/rock"/>
    <x v="1"/>
    <x v="1"/>
    <d v="2018-01-10T06:00:00"/>
    <s v="10"/>
    <s v="Jan"/>
    <s v="2018"/>
    <d v="2018-01-17T06:00:00"/>
    <s v="17"/>
    <s v="01"/>
    <s v="2018"/>
    <x v="37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s v="music/rock"/>
    <x v="1"/>
    <x v="1"/>
    <d v="2019-11-15T06:00:00"/>
    <s v="15"/>
    <s v="Nov"/>
    <s v="2019"/>
    <d v="2019-11-28T06:00:00"/>
    <s v="28"/>
    <s v="11"/>
    <s v="2019"/>
    <x v="38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s v="music/rock"/>
    <x v="1"/>
    <x v="1"/>
    <d v="2010-12-15T06:00:00"/>
    <s v="15"/>
    <s v="Dec"/>
    <s v="2010"/>
    <d v="2010-12-16T06:00:00"/>
    <s v="16"/>
    <s v="12"/>
    <s v="2010"/>
    <x v="5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s v="theater/plays"/>
    <x v="3"/>
    <x v="3"/>
    <d v="2019-11-11T06:00:00"/>
    <s v="11"/>
    <s v="Nov"/>
    <s v="2019"/>
    <d v="2019-11-12T06:00:00"/>
    <s v="12"/>
    <s v="11"/>
    <s v="2019"/>
    <x v="5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s v="theater/plays"/>
    <x v="3"/>
    <x v="3"/>
    <d v="2011-10-05T05:00:00"/>
    <s v="05"/>
    <s v="Oct"/>
    <s v="2011"/>
    <d v="2011-11-04T05:00:00"/>
    <s v="04"/>
    <s v="11"/>
    <s v="2011"/>
    <x v="33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s v="theater/plays"/>
    <x v="3"/>
    <x v="3"/>
    <d v="2017-08-02T05:00:00"/>
    <s v="02"/>
    <s v="Aug"/>
    <s v="2017"/>
    <d v="2017-08-16T05:00:00"/>
    <s v="16"/>
    <s v="08"/>
    <s v="2017"/>
    <x v="44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s v="photography/photography books"/>
    <x v="7"/>
    <x v="14"/>
    <d v="2011-12-12T06:00:00"/>
    <s v="12"/>
    <s v="Dec"/>
    <s v="2011"/>
    <d v="2011-12-13T06:00:00"/>
    <s v="13"/>
    <s v="12"/>
    <s v="2011"/>
    <x v="5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s v="music/indie rock"/>
    <x v="1"/>
    <x v="7"/>
    <d v="2015-08-28T05:00:00"/>
    <s v="28"/>
    <s v="Aug"/>
    <s v="2015"/>
    <d v="2015-09-04T05:00:00"/>
    <s v="04"/>
    <s v="09"/>
    <s v="2015"/>
    <x v="37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s v="theater/plays"/>
    <x v="3"/>
    <x v="3"/>
    <d v="2013-07-20T05:00:00"/>
    <s v="20"/>
    <s v="Jul"/>
    <s v="2013"/>
    <d v="2013-08-01T05:00:00"/>
    <s v="01"/>
    <s v="08"/>
    <s v="2013"/>
    <x v="10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s v="theater/plays"/>
    <x v="3"/>
    <x v="3"/>
    <d v="2013-11-19T06:00:00"/>
    <s v="19"/>
    <s v="Nov"/>
    <s v="2013"/>
    <d v="2014-01-11T06:00:00"/>
    <s v="11"/>
    <s v="01"/>
    <s v="2014"/>
    <x v="54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s v="games/video games"/>
    <x v="6"/>
    <x v="11"/>
    <d v="2018-01-22T06:00:00"/>
    <s v="22"/>
    <s v="Jan"/>
    <s v="2018"/>
    <d v="2018-03-03T06:00:00"/>
    <s v="03"/>
    <s v="03"/>
    <s v="2018"/>
    <x v="2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s v="film &amp; video/drama"/>
    <x v="4"/>
    <x v="6"/>
    <d v="2015-07-09T05:00:00"/>
    <s v="09"/>
    <s v="Jul"/>
    <s v="2015"/>
    <d v="2015-07-10T05:00:00"/>
    <s v="10"/>
    <s v="07"/>
    <s v="2015"/>
    <x v="5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s v="music/indie rock"/>
    <x v="1"/>
    <x v="7"/>
    <d v="2017-08-24T05:00:00"/>
    <s v="24"/>
    <s v="Aug"/>
    <s v="2017"/>
    <d v="2017-10-18T05:00:00"/>
    <s v="18"/>
    <s v="10"/>
    <s v="2017"/>
    <x v="83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s v="technology/web"/>
    <x v="2"/>
    <x v="2"/>
    <d v="2015-02-11T06:00:00"/>
    <s v="11"/>
    <s v="Feb"/>
    <s v="2015"/>
    <d v="2015-03-07T06:00:00"/>
    <s v="07"/>
    <s v="03"/>
    <s v="2015"/>
    <x v="61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s v="food/food trucks"/>
    <x v="0"/>
    <x v="0"/>
    <d v="2017-02-16T06:00:00"/>
    <s v="16"/>
    <s v="Feb"/>
    <s v="2017"/>
    <d v="2017-03-01T06:00:00"/>
    <s v="01"/>
    <s v="03"/>
    <s v="2017"/>
    <x v="38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s v="theater/plays"/>
    <x v="3"/>
    <x v="3"/>
    <d v="2017-07-14T05:00:00"/>
    <s v="14"/>
    <s v="Jul"/>
    <s v="2017"/>
    <d v="2017-08-13T05:00:00"/>
    <s v="13"/>
    <s v="08"/>
    <s v="2017"/>
    <x v="33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x v="1"/>
    <x v="17"/>
    <d v="2015-05-20T05:00:00"/>
    <s v="20"/>
    <s v="May"/>
    <s v="2015"/>
    <d v="2015-06-07T05:00:00"/>
    <s v="07"/>
    <s v="06"/>
    <s v="2015"/>
    <x v="51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s v="music/rock"/>
    <x v="1"/>
    <x v="1"/>
    <d v="2015-08-24T05:00:00"/>
    <s v="24"/>
    <s v="Aug"/>
    <s v="2015"/>
    <d v="2015-09-07T05:00:00"/>
    <s v="07"/>
    <s v="09"/>
    <s v="2015"/>
    <x v="44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s v="theater/plays"/>
    <x v="3"/>
    <x v="3"/>
    <d v="2015-11-07T06:00:00"/>
    <s v="07"/>
    <s v="Nov"/>
    <s v="2015"/>
    <d v="2015-11-15T06:00:00"/>
    <s v="15"/>
    <s v="11"/>
    <s v="2015"/>
    <x v="9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s v="theater/plays"/>
    <x v="3"/>
    <x v="3"/>
    <d v="2019-07-05T05:00:00"/>
    <s v="05"/>
    <s v="Jul"/>
    <s v="2019"/>
    <d v="2019-07-06T05:00:00"/>
    <s v="06"/>
    <s v="07"/>
    <s v="2019"/>
    <x v="5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s v="film &amp; video/documentary"/>
    <x v="4"/>
    <x v="4"/>
    <d v="2013-09-03T05:00:00"/>
    <s v="03"/>
    <s v="Sep"/>
    <s v="2013"/>
    <d v="2013-09-10T05:00:00"/>
    <s v="10"/>
    <s v="09"/>
    <s v="2013"/>
    <x v="37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s v="technology/wearables"/>
    <x v="2"/>
    <x v="8"/>
    <d v="2017-01-22T06:00:00"/>
    <s v="22"/>
    <s v="Jan"/>
    <s v="2017"/>
    <d v="2017-03-03T06:00:00"/>
    <s v="03"/>
    <s v="03"/>
    <s v="2017"/>
    <x v="2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s v="theater/plays"/>
    <x v="3"/>
    <x v="3"/>
    <d v="2012-01-14T06:00:00"/>
    <s v="14"/>
    <s v="Jan"/>
    <s v="2012"/>
    <d v="2012-01-23T06:00:00"/>
    <s v="23"/>
    <s v="01"/>
    <s v="2012"/>
    <x v="30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s v="games/video games"/>
    <x v="6"/>
    <x v="11"/>
    <d v="2015-09-03T05:00:00"/>
    <s v="03"/>
    <s v="Sep"/>
    <s v="2015"/>
    <d v="2015-09-28T05:00:00"/>
    <s v="28"/>
    <s v="09"/>
    <s v="2015"/>
    <x v="45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s v="photography/photography books"/>
    <x v="7"/>
    <x v="14"/>
    <d v="2018-08-10T05:00:00"/>
    <s v="10"/>
    <s v="Aug"/>
    <s v="2018"/>
    <d v="2018-08-13T05:00:00"/>
    <s v="13"/>
    <s v="08"/>
    <s v="2018"/>
    <x v="39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s v="film &amp; video/animation"/>
    <x v="4"/>
    <x v="10"/>
    <d v="2011-08-27T05:00:00"/>
    <s v="27"/>
    <s v="Aug"/>
    <s v="2011"/>
    <d v="2011-09-03T05:00:00"/>
    <s v="03"/>
    <s v="09"/>
    <s v="2011"/>
    <x v="37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s v="theater/plays"/>
    <x v="3"/>
    <x v="3"/>
    <d v="2011-01-01T06:00:00"/>
    <s v="01"/>
    <s v="Jan"/>
    <s v="2011"/>
    <d v="2011-01-15T06:00:00"/>
    <s v="15"/>
    <s v="01"/>
    <s v="2011"/>
    <x v="44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s v="theater/plays"/>
    <x v="3"/>
    <x v="3"/>
    <d v="2017-10-07T05:00:00"/>
    <s v="07"/>
    <s v="Oct"/>
    <s v="2017"/>
    <d v="2017-10-31T05:00:00"/>
    <s v="31"/>
    <s v="10"/>
    <s v="2017"/>
    <x v="61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s v="music/rock"/>
    <x v="1"/>
    <x v="1"/>
    <d v="2011-01-27T06:00:00"/>
    <s v="27"/>
    <s v="Jan"/>
    <s v="2011"/>
    <d v="2011-03-06T06:00:00"/>
    <s v="06"/>
    <s v="03"/>
    <s v="2011"/>
    <x v="77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s v="music/rock"/>
    <x v="1"/>
    <x v="1"/>
    <d v="2011-12-27T06:00:00"/>
    <s v="27"/>
    <s v="Dec"/>
    <s v="2011"/>
    <d v="2011-12-28T06:00:00"/>
    <s v="28"/>
    <s v="12"/>
    <s v="2011"/>
    <x v="5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s v="music/indie rock"/>
    <x v="1"/>
    <x v="7"/>
    <d v="2018-03-05T06:00:00"/>
    <s v="05"/>
    <s v="Mar"/>
    <s v="2018"/>
    <d v="2018-04-04T05:00:00"/>
    <s v="04"/>
    <s v="04"/>
    <s v="2018"/>
    <x v="84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s v="theater/plays"/>
    <x v="3"/>
    <x v="3"/>
    <d v="2016-12-29T06:00:00"/>
    <s v="29"/>
    <s v="Dec"/>
    <s v="2016"/>
    <d v="2017-01-25T06:00:00"/>
    <s v="25"/>
    <s v="01"/>
    <s v="2017"/>
    <x v="19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s v="theater/plays"/>
    <x v="3"/>
    <x v="3"/>
    <d v="2011-01-03T06:00:00"/>
    <s v="03"/>
    <s v="Jan"/>
    <s v="2011"/>
    <d v="2011-01-04T06:00:00"/>
    <s v="04"/>
    <s v="01"/>
    <s v="2011"/>
    <x v="5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s v="theater/plays"/>
    <x v="3"/>
    <x v="3"/>
    <d v="2014-10-18T05:00:00"/>
    <s v="18"/>
    <s v="Oct"/>
    <s v="2014"/>
    <d v="2014-11-11T06:00:00"/>
    <s v="11"/>
    <s v="11"/>
    <s v="2014"/>
    <x v="85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s v="film &amp; video/documentary"/>
    <x v="4"/>
    <x v="4"/>
    <d v="2010-10-13T05:00:00"/>
    <s v="13"/>
    <s v="Oct"/>
    <s v="2010"/>
    <d v="2010-11-05T05:00:00"/>
    <s v="05"/>
    <s v="11"/>
    <s v="2010"/>
    <x v="20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s v="film &amp; video/television"/>
    <x v="4"/>
    <x v="19"/>
    <d v="2013-02-03T06:00:00"/>
    <s v="03"/>
    <s v="Feb"/>
    <s v="2013"/>
    <d v="2013-03-14T05:00:00"/>
    <s v="14"/>
    <s v="03"/>
    <s v="2013"/>
    <x v="86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s v="theater/plays"/>
    <x v="3"/>
    <x v="3"/>
    <d v="2019-04-15T05:00:00"/>
    <s v="15"/>
    <s v="Apr"/>
    <s v="2019"/>
    <d v="2019-04-21T05:00:00"/>
    <s v="21"/>
    <s v="04"/>
    <s v="2019"/>
    <x v="8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s v="theater/plays"/>
    <x v="3"/>
    <x v="3"/>
    <d v="2015-02-08T06:00:00"/>
    <s v="08"/>
    <s v="Feb"/>
    <s v="2015"/>
    <d v="2015-03-31T05:00:00"/>
    <s v="31"/>
    <s v="03"/>
    <s v="2015"/>
    <x v="87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s v="film &amp; video/documentary"/>
    <x v="4"/>
    <x v="4"/>
    <d v="2015-01-08T06:00:00"/>
    <s v="08"/>
    <s v="Jan"/>
    <s v="2015"/>
    <d v="2015-01-28T06:00:00"/>
    <s v="28"/>
    <s v="01"/>
    <s v="2015"/>
    <x v="18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s v="theater/plays"/>
    <x v="3"/>
    <x v="3"/>
    <d v="2017-08-17T05:00:00"/>
    <s v="17"/>
    <s v="Aug"/>
    <s v="2017"/>
    <d v="2017-08-25T05:00:00"/>
    <s v="25"/>
    <s v="08"/>
    <s v="2017"/>
    <x v="9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s v="film &amp; video/documentary"/>
    <x v="4"/>
    <x v="4"/>
    <d v="2019-01-11T06:00:00"/>
    <s v="11"/>
    <s v="Jan"/>
    <s v="2019"/>
    <d v="2019-01-16T06:00:00"/>
    <s v="16"/>
    <s v="01"/>
    <s v="2019"/>
    <x v="21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s v="music/indie rock"/>
    <x v="1"/>
    <x v="7"/>
    <d v="2015-10-16T05:00:00"/>
    <s v="16"/>
    <s v="Oct"/>
    <s v="2015"/>
    <d v="2015-12-12T06:00:00"/>
    <s v="12"/>
    <s v="12"/>
    <s v="2015"/>
    <x v="88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s v="music/rock"/>
    <x v="1"/>
    <x v="1"/>
    <d v="2014-07-06T05:00:00"/>
    <s v="06"/>
    <s v="Jul"/>
    <s v="2014"/>
    <d v="2014-07-12T05:00:00"/>
    <s v="12"/>
    <s v="07"/>
    <s v="2014"/>
    <x v="8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s v="theater/plays"/>
    <x v="3"/>
    <x v="3"/>
    <d v="2019-10-22T05:00:00"/>
    <s v="22"/>
    <s v="Oct"/>
    <s v="2019"/>
    <d v="2019-11-05T06:00:00"/>
    <s v="05"/>
    <s v="11"/>
    <s v="2019"/>
    <x v="89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s v="film &amp; video/documentary"/>
    <x v="4"/>
    <x v="4"/>
    <d v="2018-05-21T05:00:00"/>
    <s v="21"/>
    <s v="May"/>
    <s v="2018"/>
    <d v="2018-06-28T05:00:00"/>
    <s v="28"/>
    <s v="06"/>
    <s v="2018"/>
    <x v="77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s v="theater/plays"/>
    <x v="3"/>
    <x v="3"/>
    <d v="2011-10-27T05:00:00"/>
    <s v="27"/>
    <s v="Oct"/>
    <s v="2011"/>
    <d v="2011-11-10T06:00:00"/>
    <s v="10"/>
    <s v="11"/>
    <s v="2011"/>
    <x v="90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s v="theater/plays"/>
    <x v="3"/>
    <x v="3"/>
    <d v="2013-06-23T05:00:00"/>
    <s v="23"/>
    <s v="Jun"/>
    <s v="2013"/>
    <d v="2013-06-28T05:00:00"/>
    <s v="28"/>
    <s v="06"/>
    <s v="2013"/>
    <x v="21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s v="theater/plays"/>
    <x v="3"/>
    <x v="3"/>
    <d v="2015-06-08T05:00:00"/>
    <s v="08"/>
    <s v="Jun"/>
    <s v="2015"/>
    <d v="2015-07-24T05:00:00"/>
    <s v="24"/>
    <s v="07"/>
    <s v="2015"/>
    <x v="67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s v="photography/photography books"/>
    <x v="7"/>
    <x v="14"/>
    <d v="2017-10-16T05:00:00"/>
    <s v="16"/>
    <s v="Oct"/>
    <s v="2017"/>
    <d v="2017-11-04T05:00:00"/>
    <s v="04"/>
    <s v="11"/>
    <s v="2017"/>
    <x v="28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s v="food/food trucks"/>
    <x v="0"/>
    <x v="0"/>
    <d v="2019-02-13T06:00:00"/>
    <s v="13"/>
    <s v="Feb"/>
    <s v="2019"/>
    <d v="2019-02-19T06:00:00"/>
    <s v="19"/>
    <s v="02"/>
    <s v="2019"/>
    <x v="8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s v="film &amp; video/documentary"/>
    <x v="4"/>
    <x v="4"/>
    <d v="2017-02-10T06:00:00"/>
    <s v="10"/>
    <s v="Feb"/>
    <s v="2017"/>
    <d v="2017-03-09T06:00:00"/>
    <s v="09"/>
    <s v="03"/>
    <s v="2017"/>
    <x v="19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s v="publishing/nonfiction"/>
    <x v="5"/>
    <x v="9"/>
    <d v="2019-03-29T05:00:00"/>
    <s v="29"/>
    <s v="Mar"/>
    <s v="2019"/>
    <d v="2019-04-30T05:00:00"/>
    <s v="30"/>
    <s v="04"/>
    <s v="2019"/>
    <x v="63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s v="theater/plays"/>
    <x v="3"/>
    <x v="3"/>
    <d v="2010-06-26T05:00:00"/>
    <s v="26"/>
    <s v="Jun"/>
    <s v="2010"/>
    <d v="2010-07-08T05:00:00"/>
    <s v="08"/>
    <s v="07"/>
    <s v="2010"/>
    <x v="10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s v="technology/wearables"/>
    <x v="2"/>
    <x v="8"/>
    <d v="2012-06-12T05:00:00"/>
    <s v="12"/>
    <s v="Jun"/>
    <s v="2012"/>
    <d v="2012-06-17T05:00:00"/>
    <s v="17"/>
    <s v="06"/>
    <s v="2012"/>
    <x v="21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s v="music/indie rock"/>
    <x v="1"/>
    <x v="7"/>
    <d v="2012-01-04T06:00:00"/>
    <s v="04"/>
    <s v="Jan"/>
    <s v="2012"/>
    <d v="2012-01-06T06:00:00"/>
    <s v="06"/>
    <s v="01"/>
    <s v="2012"/>
    <x v="1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s v="theater/plays"/>
    <x v="3"/>
    <x v="3"/>
    <d v="2010-10-28T05:00:00"/>
    <s v="28"/>
    <s v="Oct"/>
    <s v="2010"/>
    <d v="2010-11-24T06:00:00"/>
    <s v="24"/>
    <s v="11"/>
    <s v="2010"/>
    <x v="91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s v="photography/photography books"/>
    <x v="7"/>
    <x v="14"/>
    <d v="2013-09-13T05:00:00"/>
    <s v="13"/>
    <s v="Sep"/>
    <s v="2013"/>
    <d v="2013-09-28T05:00:00"/>
    <s v="28"/>
    <s v="09"/>
    <s v="2013"/>
    <x v="16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s v="publishing/nonfiction"/>
    <x v="5"/>
    <x v="9"/>
    <d v="2014-01-14T06:00:00"/>
    <s v="14"/>
    <s v="Jan"/>
    <s v="2014"/>
    <d v="2014-01-16T06:00:00"/>
    <s v="16"/>
    <s v="01"/>
    <s v="2014"/>
    <x v="1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s v="technology/wearables"/>
    <x v="2"/>
    <x v="8"/>
    <d v="2011-01-06T06:00:00"/>
    <s v="06"/>
    <s v="Jan"/>
    <s v="2011"/>
    <d v="2011-01-08T06:00:00"/>
    <s v="08"/>
    <s v="01"/>
    <s v="2011"/>
    <x v="1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s v="music/jazz"/>
    <x v="1"/>
    <x v="17"/>
    <d v="2017-07-17T05:00:00"/>
    <s v="17"/>
    <s v="Jul"/>
    <s v="2017"/>
    <d v="2017-07-18T05:00:00"/>
    <s v="18"/>
    <s v="07"/>
    <s v="2017"/>
    <x v="5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s v="film &amp; video/documentary"/>
    <x v="4"/>
    <x v="4"/>
    <d v="2013-07-29T05:00:00"/>
    <s v="29"/>
    <s v="Jul"/>
    <s v="2013"/>
    <d v="2013-08-08T05:00:00"/>
    <s v="08"/>
    <s v="08"/>
    <s v="2013"/>
    <x v="46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s v="theater/plays"/>
    <x v="3"/>
    <x v="3"/>
    <d v="2011-12-08T06:00:00"/>
    <s v="08"/>
    <s v="Dec"/>
    <s v="2011"/>
    <d v="2011-12-09T06:00:00"/>
    <s v="09"/>
    <s v="12"/>
    <s v="2011"/>
    <x v="5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s v="film &amp; video/drama"/>
    <x v="4"/>
    <x v="6"/>
    <d v="2018-10-05T05:00:00"/>
    <s v="05"/>
    <s v="Oct"/>
    <s v="2018"/>
    <d v="2018-10-13T05:00:00"/>
    <s v="13"/>
    <s v="10"/>
    <s v="2018"/>
    <x v="9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s v="music/rock"/>
    <x v="1"/>
    <x v="1"/>
    <d v="2013-05-23T05:00:00"/>
    <s v="23"/>
    <s v="May"/>
    <s v="2013"/>
    <d v="2013-05-29T05:00:00"/>
    <s v="29"/>
    <s v="05"/>
    <s v="2013"/>
    <x v="8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s v="film &amp; video/animation"/>
    <x v="4"/>
    <x v="10"/>
    <d v="2018-05-08T05:00:00"/>
    <s v="08"/>
    <s v="May"/>
    <s v="2018"/>
    <d v="2018-05-10T05:00:00"/>
    <s v="10"/>
    <s v="05"/>
    <s v="2018"/>
    <x v="1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s v="music/indie rock"/>
    <x v="1"/>
    <x v="7"/>
    <d v="2011-02-02T06:00:00"/>
    <s v="02"/>
    <s v="Feb"/>
    <s v="2011"/>
    <d v="2011-02-09T06:00:00"/>
    <s v="09"/>
    <s v="02"/>
    <s v="2011"/>
    <x v="37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x v="7"/>
    <x v="14"/>
    <d v="2013-08-16T05:00:00"/>
    <s v="16"/>
    <s v="Aug"/>
    <s v="2013"/>
    <d v="2013-09-07T05:00:00"/>
    <s v="07"/>
    <s v="09"/>
    <s v="2013"/>
    <x v="12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s v="theater/plays"/>
    <x v="3"/>
    <x v="3"/>
    <d v="2019-10-27T05:00:00"/>
    <s v="27"/>
    <s v="Oct"/>
    <s v="2019"/>
    <d v="2019-10-27T05:00:00"/>
    <s v="27"/>
    <s v="10"/>
    <s v="2019"/>
    <x v="14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s v="film &amp; video/shorts"/>
    <x v="4"/>
    <x v="12"/>
    <d v="2012-01-06T06:00:00"/>
    <s v="06"/>
    <s v="Jan"/>
    <s v="2012"/>
    <d v="2012-02-22T06:00:00"/>
    <s v="22"/>
    <s v="02"/>
    <s v="2012"/>
    <x v="41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s v="theater/plays"/>
    <x v="3"/>
    <x v="3"/>
    <d v="2010-05-12T05:00:00"/>
    <s v="12"/>
    <s v="May"/>
    <s v="2010"/>
    <d v="2010-06-17T05:00:00"/>
    <s v="17"/>
    <s v="06"/>
    <s v="2010"/>
    <x v="42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s v="theater/plays"/>
    <x v="3"/>
    <x v="3"/>
    <d v="2017-11-14T06:00:00"/>
    <s v="14"/>
    <s v="Nov"/>
    <s v="2017"/>
    <d v="2017-11-17T06:00:00"/>
    <s v="17"/>
    <s v="11"/>
    <s v="2017"/>
    <x v="39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s v="theater/plays"/>
    <x v="3"/>
    <x v="3"/>
    <d v="2018-06-04T05:00:00"/>
    <s v="04"/>
    <s v="Jun"/>
    <s v="2018"/>
    <d v="2018-07-24T05:00:00"/>
    <s v="24"/>
    <s v="07"/>
    <s v="2018"/>
    <x v="92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s v="film &amp; video/documentary"/>
    <x v="4"/>
    <x v="4"/>
    <d v="2013-01-30T06:00:00"/>
    <s v="30"/>
    <s v="Jan"/>
    <s v="2013"/>
    <d v="2013-02-11T06:00:00"/>
    <s v="11"/>
    <s v="02"/>
    <s v="2013"/>
    <x v="10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s v="theater/plays"/>
    <x v="3"/>
    <x v="3"/>
    <d v="2019-10-13T05:00:00"/>
    <s v="13"/>
    <s v="Oct"/>
    <s v="2019"/>
    <d v="2019-10-20T05:00:00"/>
    <s v="20"/>
    <s v="10"/>
    <s v="2019"/>
    <x v="37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s v="film &amp; video/documentary"/>
    <x v="4"/>
    <x v="4"/>
    <d v="2016-06-20T05:00:00"/>
    <s v="20"/>
    <s v="Jun"/>
    <s v="2016"/>
    <d v="2016-07-10T05:00:00"/>
    <s v="10"/>
    <s v="07"/>
    <s v="2016"/>
    <x v="18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s v="music/rock"/>
    <x v="1"/>
    <x v="1"/>
    <d v="2017-04-18T05:00:00"/>
    <s v="18"/>
    <s v="Apr"/>
    <s v="2017"/>
    <d v="2017-04-22T05:00:00"/>
    <s v="22"/>
    <s v="04"/>
    <s v="2017"/>
    <x v="3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s v="games/mobile games"/>
    <x v="6"/>
    <x v="20"/>
    <d v="2015-04-28T05:00:00"/>
    <s v="28"/>
    <s v="Apr"/>
    <s v="2015"/>
    <d v="2015-04-28T05:00:00"/>
    <s v="28"/>
    <s v="04"/>
    <s v="2015"/>
    <x v="14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s v="theater/plays"/>
    <x v="3"/>
    <x v="3"/>
    <d v="2017-05-29T05:00:00"/>
    <s v="29"/>
    <s v="May"/>
    <s v="2017"/>
    <d v="2017-05-31T05:00:00"/>
    <s v="31"/>
    <s v="05"/>
    <s v="2017"/>
    <x v="1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s v="publishing/fiction"/>
    <x v="5"/>
    <x v="13"/>
    <d v="2014-01-03T06:00:00"/>
    <s v="03"/>
    <s v="Jan"/>
    <s v="2014"/>
    <d v="2014-01-13T06:00:00"/>
    <s v="13"/>
    <s v="01"/>
    <s v="2014"/>
    <x v="46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s v="film &amp; video/animation"/>
    <x v="4"/>
    <x v="10"/>
    <d v="2018-11-27T06:00:00"/>
    <s v="27"/>
    <s v="Nov"/>
    <s v="2018"/>
    <d v="2018-12-24T06:00:00"/>
    <s v="24"/>
    <s v="12"/>
    <s v="2018"/>
    <x v="19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s v="food/food trucks"/>
    <x v="0"/>
    <x v="0"/>
    <d v="2010-04-20T05:00:00"/>
    <s v="20"/>
    <s v="Apr"/>
    <s v="2010"/>
    <d v="2010-04-28T05:00:00"/>
    <s v="28"/>
    <s v="04"/>
    <s v="2010"/>
    <x v="9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s v="theater/plays"/>
    <x v="3"/>
    <x v="3"/>
    <d v="2012-01-13T06:00:00"/>
    <s v="13"/>
    <s v="Jan"/>
    <s v="2012"/>
    <d v="2012-01-30T06:00:00"/>
    <s v="30"/>
    <s v="01"/>
    <s v="2012"/>
    <x v="0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s v="film &amp; video/documentary"/>
    <x v="4"/>
    <x v="4"/>
    <d v="2011-01-17T06:00:00"/>
    <s v="17"/>
    <s v="Jan"/>
    <s v="2011"/>
    <d v="2011-01-26T06:00:00"/>
    <s v="26"/>
    <s v="01"/>
    <s v="2011"/>
    <x v="30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s v="theater/plays"/>
    <x v="3"/>
    <x v="3"/>
    <d v="2018-11-03T05:00:00"/>
    <s v="03"/>
    <s v="Nov"/>
    <s v="2018"/>
    <d v="2018-11-27T06:00:00"/>
    <s v="27"/>
    <s v="11"/>
    <s v="2018"/>
    <x v="93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s v="film &amp; video/documentary"/>
    <x v="4"/>
    <x v="4"/>
    <d v="2012-05-06T05:00:00"/>
    <s v="06"/>
    <s v="May"/>
    <s v="2012"/>
    <d v="2012-05-07T05:00:00"/>
    <s v="07"/>
    <s v="05"/>
    <s v="2012"/>
    <x v="5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s v="technology/web"/>
    <x v="2"/>
    <x v="2"/>
    <d v="2011-12-22T06:00:00"/>
    <s v="22"/>
    <s v="Dec"/>
    <s v="2011"/>
    <d v="2011-12-28T06:00:00"/>
    <s v="28"/>
    <s v="12"/>
    <s v="2011"/>
    <x v="8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s v="theater/plays"/>
    <x v="3"/>
    <x v="3"/>
    <d v="2017-06-25T05:00:00"/>
    <s v="25"/>
    <s v="Jun"/>
    <s v="2017"/>
    <d v="2017-07-09T05:00:00"/>
    <s v="09"/>
    <s v="07"/>
    <s v="2017"/>
    <x v="44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s v="technology/wearables"/>
    <x v="2"/>
    <x v="8"/>
    <d v="2017-06-29T05:00:00"/>
    <s v="29"/>
    <s v="Jun"/>
    <s v="2017"/>
    <d v="2017-07-29T05:00:00"/>
    <s v="29"/>
    <s v="07"/>
    <s v="2017"/>
    <x v="33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s v="theater/plays"/>
    <x v="3"/>
    <x v="3"/>
    <d v="2010-04-17T05:00:00"/>
    <s v="17"/>
    <s v="Apr"/>
    <s v="2010"/>
    <d v="2010-05-07T05:00:00"/>
    <s v="07"/>
    <s v="05"/>
    <s v="2010"/>
    <x v="18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s v="food/food trucks"/>
    <x v="0"/>
    <x v="0"/>
    <d v="2011-09-22T05:00:00"/>
    <s v="22"/>
    <s v="Sep"/>
    <s v="2011"/>
    <d v="2011-09-24T05:00:00"/>
    <s v="24"/>
    <s v="09"/>
    <s v="2011"/>
    <x v="1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s v="music/indie rock"/>
    <x v="1"/>
    <x v="7"/>
    <d v="2018-04-18T05:00:00"/>
    <s v="18"/>
    <s v="Apr"/>
    <s v="2018"/>
    <d v="2018-04-24T05:00:00"/>
    <s v="24"/>
    <s v="04"/>
    <s v="2018"/>
    <x v="8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s v="photography/photography books"/>
    <x v="7"/>
    <x v="14"/>
    <d v="2015-07-28T05:00:00"/>
    <s v="28"/>
    <s v="Jul"/>
    <s v="2015"/>
    <d v="2015-08-03T05:00:00"/>
    <s v="03"/>
    <s v="08"/>
    <s v="2015"/>
    <x v="8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s v="theater/plays"/>
    <x v="3"/>
    <x v="3"/>
    <d v="2013-02-27T06:00:00"/>
    <s v="27"/>
    <s v="Feb"/>
    <s v="2013"/>
    <d v="2013-03-06T06:00:00"/>
    <s v="06"/>
    <s v="03"/>
    <s v="2013"/>
    <x v="37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s v="theater/plays"/>
    <x v="3"/>
    <x v="3"/>
    <d v="2014-09-13T05:00:00"/>
    <s v="13"/>
    <s v="Sep"/>
    <s v="2014"/>
    <d v="2014-10-15T05:00:00"/>
    <s v="15"/>
    <s v="10"/>
    <s v="2014"/>
    <x v="63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s v="film &amp; video/animation"/>
    <x v="4"/>
    <x v="10"/>
    <d v="2011-02-11T06:00:00"/>
    <s v="11"/>
    <s v="Feb"/>
    <s v="2011"/>
    <d v="2011-02-18T06:00:00"/>
    <s v="18"/>
    <s v="02"/>
    <s v="2011"/>
    <x v="37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s v="photography/photography books"/>
    <x v="7"/>
    <x v="14"/>
    <d v="2014-02-10T06:00:00"/>
    <s v="10"/>
    <s v="Feb"/>
    <s v="2014"/>
    <d v="2014-03-10T05:00:00"/>
    <s v="10"/>
    <s v="03"/>
    <s v="2014"/>
    <x v="65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s v="theater/plays"/>
    <x v="3"/>
    <x v="3"/>
    <d v="2019-09-29T05:00:00"/>
    <s v="29"/>
    <s v="Sep"/>
    <s v="2019"/>
    <d v="2019-11-02T05:00:00"/>
    <s v="02"/>
    <s v="11"/>
    <s v="2019"/>
    <x v="15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s v="theater/plays"/>
    <x v="3"/>
    <x v="3"/>
    <d v="2018-06-22T05:00:00"/>
    <s v="22"/>
    <s v="Jun"/>
    <s v="2018"/>
    <d v="2018-07-09T05:00:00"/>
    <s v="09"/>
    <s v="07"/>
    <s v="2018"/>
    <x v="0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s v="theater/plays"/>
    <x v="3"/>
    <x v="3"/>
    <d v="2014-05-02T05:00:00"/>
    <s v="02"/>
    <s v="May"/>
    <s v="2014"/>
    <d v="2014-05-22T05:00:00"/>
    <s v="22"/>
    <s v="05"/>
    <s v="2014"/>
    <x v="18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s v="film &amp; video/documentary"/>
    <x v="4"/>
    <x v="4"/>
    <d v="2013-11-25T06:00:00"/>
    <s v="25"/>
    <s v="Nov"/>
    <s v="2013"/>
    <d v="2013-12-11T06:00:00"/>
    <s v="11"/>
    <s v="12"/>
    <s v="2013"/>
    <x v="31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s v="theater/plays"/>
    <x v="3"/>
    <x v="3"/>
    <d v="2016-12-01T06:00:00"/>
    <s v="01"/>
    <s v="Dec"/>
    <s v="2016"/>
    <d v="2016-12-15T06:00:00"/>
    <s v="15"/>
    <s v="12"/>
    <s v="2016"/>
    <x v="44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s v="theater/plays"/>
    <x v="3"/>
    <x v="3"/>
    <d v="2014-12-15T06:00:00"/>
    <s v="15"/>
    <s v="Dec"/>
    <s v="2014"/>
    <d v="2014-12-27T06:00:00"/>
    <s v="27"/>
    <s v="12"/>
    <s v="2014"/>
    <x v="10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s v="music/jazz"/>
    <x v="1"/>
    <x v="17"/>
    <d v="2019-04-20T05:00:00"/>
    <s v="20"/>
    <s v="Apr"/>
    <s v="2019"/>
    <d v="2019-04-21T05:00:00"/>
    <s v="21"/>
    <s v="04"/>
    <s v="2019"/>
    <x v="5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s v="film &amp; video/animation"/>
    <x v="4"/>
    <x v="10"/>
    <d v="2015-09-13T05:00:00"/>
    <s v="13"/>
    <s v="Sep"/>
    <s v="2015"/>
    <d v="2015-09-16T05:00:00"/>
    <s v="16"/>
    <s v="09"/>
    <s v="2015"/>
    <x v="39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s v="theater/plays"/>
    <x v="3"/>
    <x v="3"/>
    <d v="2013-03-04T06:00:00"/>
    <s v="04"/>
    <s v="Mar"/>
    <s v="2013"/>
    <d v="2013-04-03T05:00:00"/>
    <s v="03"/>
    <s v="04"/>
    <s v="2013"/>
    <x v="94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s v="film &amp; video/science fiction"/>
    <x v="4"/>
    <x v="22"/>
    <d v="2016-11-06T05:00:00"/>
    <s v="06"/>
    <s v="Nov"/>
    <s v="2016"/>
    <d v="2016-11-13T06:00:00"/>
    <s v="13"/>
    <s v="11"/>
    <s v="2016"/>
    <x v="95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s v="film &amp; video/television"/>
    <x v="4"/>
    <x v="19"/>
    <d v="2017-06-30T05:00:00"/>
    <s v="30"/>
    <s v="Jun"/>
    <s v="2017"/>
    <d v="2017-07-10T05:00:00"/>
    <s v="10"/>
    <s v="07"/>
    <s v="2017"/>
    <x v="46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s v="technology/wearables"/>
    <x v="2"/>
    <x v="8"/>
    <d v="2012-04-26T05:00:00"/>
    <s v="26"/>
    <s v="Apr"/>
    <s v="2012"/>
    <d v="2012-05-24T05:00:00"/>
    <s v="24"/>
    <s v="05"/>
    <s v="2012"/>
    <x v="22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s v="theater/plays"/>
    <x v="3"/>
    <x v="3"/>
    <d v="2017-09-02T05:00:00"/>
    <s v="02"/>
    <s v="Sep"/>
    <s v="2017"/>
    <d v="2017-09-18T05:00:00"/>
    <s v="18"/>
    <s v="09"/>
    <s v="2017"/>
    <x v="31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s v="theater/plays"/>
    <x v="3"/>
    <x v="3"/>
    <d v="2010-09-30T05:00:00"/>
    <s v="30"/>
    <s v="Sep"/>
    <s v="2010"/>
    <d v="2010-10-19T05:00:00"/>
    <s v="19"/>
    <s v="10"/>
    <s v="2010"/>
    <x v="28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s v="music/indie rock"/>
    <x v="1"/>
    <x v="7"/>
    <d v="2011-07-24T05:00:00"/>
    <s v="24"/>
    <s v="Jul"/>
    <s v="2011"/>
    <d v="2011-07-26T05:00:00"/>
    <s v="26"/>
    <s v="07"/>
    <s v="2011"/>
    <x v="1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s v="theater/plays"/>
    <x v="3"/>
    <x v="3"/>
    <d v="2010-12-03T06:00:00"/>
    <s v="03"/>
    <s v="Dec"/>
    <s v="2010"/>
    <d v="2010-12-24T06:00:00"/>
    <s v="24"/>
    <s v="12"/>
    <s v="2010"/>
    <x v="74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s v="technology/wearables"/>
    <x v="2"/>
    <x v="8"/>
    <d v="2012-12-18T06:00:00"/>
    <s v="18"/>
    <s v="Dec"/>
    <s v="2012"/>
    <d v="2012-12-20T06:00:00"/>
    <s v="20"/>
    <s v="12"/>
    <s v="2012"/>
    <x v="1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s v="film &amp; video/television"/>
    <x v="4"/>
    <x v="19"/>
    <d v="2017-12-19T06:00:00"/>
    <s v="19"/>
    <s v="Dec"/>
    <s v="2017"/>
    <d v="2018-01-04T06:00:00"/>
    <s v="04"/>
    <s v="01"/>
    <s v="2018"/>
    <x v="31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s v="games/video games"/>
    <x v="6"/>
    <x v="11"/>
    <d v="2013-04-14T05:00:00"/>
    <s v="14"/>
    <s v="Apr"/>
    <s v="2013"/>
    <d v="2013-04-16T05:00:00"/>
    <s v="16"/>
    <s v="04"/>
    <s v="2013"/>
    <x v="1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x v="6"/>
    <x v="11"/>
    <d v="2019-03-06T06:00:00"/>
    <s v="06"/>
    <s v="Mar"/>
    <s v="2019"/>
    <d v="2019-03-23T05:00:00"/>
    <s v="23"/>
    <s v="03"/>
    <s v="2019"/>
    <x v="82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x v="4"/>
    <x v="10"/>
    <d v="2018-10-21T05:00:00"/>
    <s v="21"/>
    <s v="Oct"/>
    <s v="2018"/>
    <d v="2018-11-13T06:00:00"/>
    <s v="13"/>
    <s v="11"/>
    <s v="2018"/>
    <x v="96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s v="music/rock"/>
    <x v="1"/>
    <x v="1"/>
    <d v="2017-07-19T05:00:00"/>
    <s v="19"/>
    <s v="Jul"/>
    <s v="2017"/>
    <d v="2017-08-19T05:00:00"/>
    <s v="19"/>
    <s v="08"/>
    <s v="2017"/>
    <x v="75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s v="film &amp; video/drama"/>
    <x v="4"/>
    <x v="6"/>
    <d v="2010-07-06T05:00:00"/>
    <s v="06"/>
    <s v="Jul"/>
    <s v="2010"/>
    <d v="2010-07-07T05:00:00"/>
    <s v="07"/>
    <s v="07"/>
    <s v="2010"/>
    <x v="5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s v="film &amp; video/science fiction"/>
    <x v="4"/>
    <x v="22"/>
    <d v="2016-12-01T06:00:00"/>
    <s v="01"/>
    <s v="Dec"/>
    <s v="2016"/>
    <d v="2017-01-11T06:00:00"/>
    <s v="11"/>
    <s v="01"/>
    <s v="2017"/>
    <x v="58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s v="film &amp; video/drama"/>
    <x v="4"/>
    <x v="6"/>
    <d v="2013-10-21T05:00:00"/>
    <s v="21"/>
    <s v="Oct"/>
    <s v="2013"/>
    <d v="2013-11-26T06:00:00"/>
    <s v="26"/>
    <s v="11"/>
    <s v="2013"/>
    <x v="97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s v="theater/plays"/>
    <x v="3"/>
    <x v="3"/>
    <d v="2011-09-23T05:00:00"/>
    <s v="23"/>
    <s v="Sep"/>
    <s v="2011"/>
    <d v="2011-10-16T05:00:00"/>
    <s v="16"/>
    <s v="10"/>
    <s v="2011"/>
    <x v="20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s v="music/indie rock"/>
    <x v="1"/>
    <x v="7"/>
    <d v="2018-02-10T06:00:00"/>
    <s v="10"/>
    <s v="Feb"/>
    <s v="2018"/>
    <d v="2018-02-10T06:00:00"/>
    <s v="10"/>
    <s v="02"/>
    <s v="2018"/>
    <x v="14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s v="theater/plays"/>
    <x v="3"/>
    <x v="3"/>
    <d v="2016-10-14T05:00:00"/>
    <s v="14"/>
    <s v="Oct"/>
    <s v="2016"/>
    <d v="2016-10-16T05:00:00"/>
    <s v="16"/>
    <s v="10"/>
    <s v="2016"/>
    <x v="1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s v="theater/plays"/>
    <x v="3"/>
    <x v="3"/>
    <d v="2010-03-28T05:00:00"/>
    <s v="28"/>
    <s v="Mar"/>
    <s v="2010"/>
    <d v="2010-05-11T05:00:00"/>
    <s v="11"/>
    <s v="05"/>
    <s v="2010"/>
    <x v="71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s v="film &amp; video/documentary"/>
    <x v="4"/>
    <x v="4"/>
    <d v="2014-12-28T06:00:00"/>
    <s v="28"/>
    <s v="Dec"/>
    <s v="2014"/>
    <d v="2015-01-22T06:00:00"/>
    <s v="22"/>
    <s v="01"/>
    <s v="2015"/>
    <x v="45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s v="theater/plays"/>
    <x v="3"/>
    <x v="3"/>
    <d v="2010-08-09T05:00:00"/>
    <s v="09"/>
    <s v="Aug"/>
    <s v="2010"/>
    <d v="2010-08-12T05:00:00"/>
    <s v="12"/>
    <s v="08"/>
    <s v="2010"/>
    <x v="39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s v="film &amp; video/drama"/>
    <x v="4"/>
    <x v="6"/>
    <d v="2014-04-28T05:00:00"/>
    <s v="28"/>
    <s v="Apr"/>
    <s v="2014"/>
    <d v="2014-05-18T05:00:00"/>
    <s v="18"/>
    <s v="05"/>
    <s v="2014"/>
    <x v="18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s v="games/mobile games"/>
    <x v="6"/>
    <x v="20"/>
    <d v="2013-01-30T06:00:00"/>
    <s v="30"/>
    <s v="Jan"/>
    <s v="2013"/>
    <d v="2013-03-09T06:00:00"/>
    <s v="09"/>
    <s v="03"/>
    <s v="2013"/>
    <x v="77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s v="film &amp; video/animation"/>
    <x v="4"/>
    <x v="10"/>
    <d v="2013-12-31T06:00:00"/>
    <s v="31"/>
    <s v="Dec"/>
    <s v="2013"/>
    <d v="2014-01-04T06:00:00"/>
    <s v="04"/>
    <s v="01"/>
    <s v="2014"/>
    <x v="3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s v="theater/plays"/>
    <x v="3"/>
    <x v="3"/>
    <d v="2018-02-11T06:00:00"/>
    <s v="11"/>
    <s v="Feb"/>
    <s v="2018"/>
    <d v="2018-02-25T06:00:00"/>
    <s v="25"/>
    <s v="02"/>
    <s v="2018"/>
    <x v="44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s v="publishing/translations"/>
    <x v="5"/>
    <x v="18"/>
    <d v="2018-01-27T06:00:00"/>
    <s v="27"/>
    <s v="Jan"/>
    <s v="2018"/>
    <d v="2018-02-05T06:00:00"/>
    <s v="05"/>
    <s v="02"/>
    <s v="2018"/>
    <x v="30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x v="2"/>
    <x v="8"/>
    <d v="2013-05-15T05:00:00"/>
    <s v="15"/>
    <s v="May"/>
    <s v="2013"/>
    <d v="2013-06-07T05:00:00"/>
    <s v="07"/>
    <s v="06"/>
    <s v="2013"/>
    <x v="20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s v="technology/web"/>
    <x v="2"/>
    <x v="2"/>
    <d v="2015-11-23T06:00:00"/>
    <s v="23"/>
    <s v="Nov"/>
    <s v="2015"/>
    <d v="2015-11-30T06:00:00"/>
    <s v="30"/>
    <s v="11"/>
    <s v="2015"/>
    <x v="37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b v="0"/>
    <s v="theater/plays"/>
    <x v="3"/>
    <x v="3"/>
    <d v="2019-04-14T05:00:00"/>
    <s v="14"/>
    <s v="Apr"/>
    <s v="2019"/>
    <d v="2019-04-30T05:00:00"/>
    <s v="30"/>
    <s v="04"/>
    <s v="2019"/>
    <x v="31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s v="film &amp; video/drama"/>
    <x v="4"/>
    <x v="6"/>
    <d v="2015-05-18T05:00:00"/>
    <s v="18"/>
    <s v="May"/>
    <s v="2015"/>
    <d v="2015-05-20T05:00:00"/>
    <s v="20"/>
    <s v="05"/>
    <s v="2015"/>
    <x v="1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s v="technology/wearables"/>
    <x v="2"/>
    <x v="8"/>
    <d v="2016-12-12T06:00:00"/>
    <s v="12"/>
    <s v="Dec"/>
    <s v="2016"/>
    <d v="2016-12-19T06:00:00"/>
    <s v="19"/>
    <s v="12"/>
    <s v="2016"/>
    <x v="37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x v="0"/>
    <x v="0"/>
    <d v="2012-05-02T05:00:00"/>
    <s v="02"/>
    <s v="May"/>
    <s v="2012"/>
    <d v="2012-05-02T05:00:00"/>
    <s v="02"/>
    <s v="05"/>
    <s v="2012"/>
    <x v="14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s v="music/rock"/>
    <x v="1"/>
    <x v="1"/>
    <d v="2019-03-11T05:00:00"/>
    <s v="11"/>
    <s v="Mar"/>
    <s v="2019"/>
    <d v="2019-05-04T05:00:00"/>
    <s v="04"/>
    <s v="05"/>
    <s v="2019"/>
    <x v="49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s v="music/electric music"/>
    <x v="1"/>
    <x v="5"/>
    <d v="2018-06-26T05:00:00"/>
    <s v="26"/>
    <s v="Jun"/>
    <s v="2018"/>
    <d v="2018-06-27T05:00:00"/>
    <s v="27"/>
    <s v="06"/>
    <s v="2018"/>
    <x v="5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b v="0"/>
    <s v="film &amp; video/television"/>
    <x v="4"/>
    <x v="19"/>
    <d v="2014-12-16T06:00:00"/>
    <s v="16"/>
    <s v="Dec"/>
    <s v="2014"/>
    <d v="2014-12-17T06:00:00"/>
    <s v="17"/>
    <s v="12"/>
    <s v="2014"/>
    <x v="5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s v="publishing/translations"/>
    <x v="5"/>
    <x v="18"/>
    <d v="2013-06-25T05:00:00"/>
    <s v="25"/>
    <s v="Jun"/>
    <s v="2013"/>
    <d v="2013-06-29T05:00:00"/>
    <s v="29"/>
    <s v="06"/>
    <s v="2013"/>
    <x v="3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s v="publishing/fiction"/>
    <x v="5"/>
    <x v="13"/>
    <d v="2018-08-10T05:00:00"/>
    <s v="10"/>
    <s v="Aug"/>
    <s v="2018"/>
    <d v="2018-08-16T05:00:00"/>
    <s v="16"/>
    <s v="08"/>
    <s v="2018"/>
    <x v="8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s v="film &amp; video/science fiction"/>
    <x v="4"/>
    <x v="22"/>
    <d v="2011-06-26T05:00:00"/>
    <s v="26"/>
    <s v="Jun"/>
    <s v="2011"/>
    <d v="2011-07-23T05:00:00"/>
    <s v="23"/>
    <s v="07"/>
    <s v="2011"/>
    <x v="19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s v="technology/wearables"/>
    <x v="2"/>
    <x v="8"/>
    <d v="2015-03-09T05:00:00"/>
    <s v="09"/>
    <s v="Mar"/>
    <s v="2015"/>
    <d v="2015-03-21T05:00:00"/>
    <s v="21"/>
    <s v="03"/>
    <s v="2015"/>
    <x v="10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s v="food/food trucks"/>
    <x v="0"/>
    <x v="0"/>
    <d v="2017-07-29T05:00:00"/>
    <s v="29"/>
    <s v="Jul"/>
    <s v="2017"/>
    <d v="2017-07-31T05:00:00"/>
    <s v="31"/>
    <s v="07"/>
    <s v="2017"/>
    <x v="1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s v="photography/photography books"/>
    <x v="7"/>
    <x v="14"/>
    <d v="2010-03-11T06:00:00"/>
    <s v="11"/>
    <s v="Mar"/>
    <s v="2010"/>
    <d v="2010-03-20T05:00:00"/>
    <s v="20"/>
    <s v="03"/>
    <s v="2010"/>
    <x v="98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s v="theater/plays"/>
    <x v="3"/>
    <x v="3"/>
    <d v="2014-10-01T05:00:00"/>
    <s v="01"/>
    <s v="Oct"/>
    <s v="2014"/>
    <d v="2014-11-12T06:00:00"/>
    <s v="12"/>
    <s v="11"/>
    <s v="2014"/>
    <x v="99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s v="publishing/fiction"/>
    <x v="5"/>
    <x v="13"/>
    <d v="2012-02-24T06:00:00"/>
    <s v="24"/>
    <s v="Feb"/>
    <s v="2012"/>
    <d v="2012-03-06T06:00:00"/>
    <s v="06"/>
    <s v="03"/>
    <s v="2012"/>
    <x v="4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s v="theater/plays"/>
    <x v="3"/>
    <x v="3"/>
    <d v="2019-12-12T06:00:00"/>
    <s v="12"/>
    <s v="Dec"/>
    <s v="2019"/>
    <d v="2019-12-19T06:00:00"/>
    <s v="19"/>
    <s v="12"/>
    <s v="2019"/>
    <x v="37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s v="food/food trucks"/>
    <x v="0"/>
    <x v="0"/>
    <d v="2014-08-04T05:00:00"/>
    <s v="04"/>
    <s v="Aug"/>
    <s v="2014"/>
    <d v="2014-09-22T05:00:00"/>
    <s v="22"/>
    <s v="09"/>
    <s v="2014"/>
    <x v="56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s v="theater/plays"/>
    <x v="3"/>
    <x v="3"/>
    <d v="2019-06-10T05:00:00"/>
    <s v="10"/>
    <s v="Jun"/>
    <s v="2019"/>
    <d v="2019-07-21T05:00:00"/>
    <s v="21"/>
    <s v="07"/>
    <s v="2019"/>
    <x v="58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s v="publishing/translations"/>
    <x v="5"/>
    <x v="18"/>
    <d v="2018-03-09T06:00:00"/>
    <s v="09"/>
    <s v="Mar"/>
    <s v="2018"/>
    <d v="2018-03-24T05:00:00"/>
    <s v="24"/>
    <s v="03"/>
    <s v="2018"/>
    <x v="100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s v="theater/plays"/>
    <x v="3"/>
    <x v="3"/>
    <d v="2017-04-20T05:00:00"/>
    <s v="20"/>
    <s v="Apr"/>
    <s v="2017"/>
    <d v="2017-05-23T05:00:00"/>
    <s v="23"/>
    <s v="05"/>
    <s v="2017"/>
    <x v="72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s v="theater/plays"/>
    <x v="3"/>
    <x v="3"/>
    <d v="2016-02-03T06:00:00"/>
    <s v="03"/>
    <s v="Feb"/>
    <s v="2016"/>
    <d v="2016-02-20T06:00:00"/>
    <s v="20"/>
    <s v="02"/>
    <s v="2016"/>
    <x v="0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s v="technology/wearables"/>
    <x v="2"/>
    <x v="8"/>
    <d v="2010-08-16T05:00:00"/>
    <s v="16"/>
    <s v="Aug"/>
    <s v="2010"/>
    <d v="2010-08-21T05:00:00"/>
    <s v="21"/>
    <s v="08"/>
    <s v="2010"/>
    <x v="21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s v="journalism/audio"/>
    <x v="8"/>
    <x v="23"/>
    <d v="2019-11-17T06:00:00"/>
    <s v="17"/>
    <s v="Nov"/>
    <s v="2019"/>
    <d v="2019-11-24T06:00:00"/>
    <s v="24"/>
    <s v="11"/>
    <s v="2019"/>
    <x v="37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s v="food/food trucks"/>
    <x v="0"/>
    <x v="0"/>
    <d v="2013-07-01T05:00:00"/>
    <s v="01"/>
    <s v="Jul"/>
    <s v="2013"/>
    <d v="2013-07-27T05:00:00"/>
    <s v="27"/>
    <s v="07"/>
    <s v="2013"/>
    <x v="29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s v="film &amp; video/shorts"/>
    <x v="4"/>
    <x v="12"/>
    <d v="2010-06-07T05:00:00"/>
    <s v="07"/>
    <s v="Jun"/>
    <s v="2010"/>
    <d v="2010-07-12T05:00:00"/>
    <s v="12"/>
    <s v="07"/>
    <s v="2010"/>
    <x v="53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s v="photography/photography books"/>
    <x v="7"/>
    <x v="14"/>
    <d v="2019-06-29T05:00:00"/>
    <s v="29"/>
    <s v="Jun"/>
    <s v="2019"/>
    <d v="2019-07-12T05:00:00"/>
    <s v="12"/>
    <s v="07"/>
    <s v="2019"/>
    <x v="38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s v="technology/wearables"/>
    <x v="2"/>
    <x v="8"/>
    <d v="2012-03-22T05:00:00"/>
    <s v="22"/>
    <s v="Mar"/>
    <s v="2012"/>
    <d v="2012-03-23T05:00:00"/>
    <s v="23"/>
    <s v="03"/>
    <s v="2012"/>
    <x v="5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s v="theater/plays"/>
    <x v="3"/>
    <x v="3"/>
    <d v="2014-06-10T05:00:00"/>
    <s v="10"/>
    <s v="Jun"/>
    <s v="2014"/>
    <d v="2014-06-14T05:00:00"/>
    <s v="14"/>
    <s v="06"/>
    <s v="2014"/>
    <x v="3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s v="film &amp; video/animation"/>
    <x v="4"/>
    <x v="10"/>
    <d v="2017-05-21T05:00:00"/>
    <s v="21"/>
    <s v="May"/>
    <s v="2017"/>
    <d v="2017-06-07T05:00:00"/>
    <s v="07"/>
    <s v="06"/>
    <s v="2017"/>
    <x v="0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s v="technology/wearables"/>
    <x v="2"/>
    <x v="8"/>
    <d v="2016-12-20T06:00:00"/>
    <s v="20"/>
    <s v="Dec"/>
    <s v="2016"/>
    <d v="2016-12-20T06:00:00"/>
    <s v="20"/>
    <s v="12"/>
    <s v="2016"/>
    <x v="14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s v="technology/web"/>
    <x v="2"/>
    <x v="2"/>
    <d v="2015-01-01T06:00:00"/>
    <s v="01"/>
    <s v="Jan"/>
    <s v="2015"/>
    <d v="2015-01-03T06:00:00"/>
    <s v="03"/>
    <s v="01"/>
    <s v="2015"/>
    <x v="1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s v="film &amp; video/documentary"/>
    <x v="4"/>
    <x v="4"/>
    <d v="2016-03-15T05:00:00"/>
    <s v="15"/>
    <s v="Mar"/>
    <s v="2016"/>
    <d v="2016-03-20T05:00:00"/>
    <s v="20"/>
    <s v="03"/>
    <s v="2016"/>
    <x v="21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x v="3"/>
    <x v="3"/>
    <d v="2013-05-01T05:00:00"/>
    <s v="01"/>
    <s v="May"/>
    <s v="2013"/>
    <d v="2013-05-29T05:00:00"/>
    <s v="29"/>
    <s v="05"/>
    <s v="2013"/>
    <x v="22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s v="film &amp; video/documentary"/>
    <x v="4"/>
    <x v="4"/>
    <d v="2013-03-12T05:00:00"/>
    <s v="12"/>
    <s v="Mar"/>
    <s v="2013"/>
    <d v="2013-03-14T05:00:00"/>
    <s v="14"/>
    <s v="03"/>
    <s v="2013"/>
    <x v="1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s v="games/video games"/>
    <x v="6"/>
    <x v="11"/>
    <d v="2012-07-27T05:00:00"/>
    <s v="27"/>
    <s v="Jul"/>
    <s v="2012"/>
    <d v="2012-08-25T05:00:00"/>
    <s v="25"/>
    <s v="08"/>
    <s v="2012"/>
    <x v="50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s v="film &amp; video/drama"/>
    <x v="4"/>
    <x v="6"/>
    <d v="2015-07-01T05:00:00"/>
    <s v="01"/>
    <s v="Jul"/>
    <s v="2015"/>
    <d v="2015-07-21T05:00:00"/>
    <s v="21"/>
    <s v="07"/>
    <s v="2015"/>
    <x v="18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s v="music/rock"/>
    <x v="1"/>
    <x v="1"/>
    <d v="2015-05-18T05:00:00"/>
    <s v="18"/>
    <s v="May"/>
    <s v="2015"/>
    <d v="2015-05-19T05:00:00"/>
    <s v="19"/>
    <s v="05"/>
    <s v="2015"/>
    <x v="5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s v="publishing/radio &amp; podcasts"/>
    <x v="5"/>
    <x v="15"/>
    <d v="2013-03-08T06:00:00"/>
    <s v="08"/>
    <s v="Mar"/>
    <s v="2013"/>
    <d v="2013-04-19T05:00:00"/>
    <s v="19"/>
    <s v="04"/>
    <s v="2013"/>
    <x v="101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s v="theater/plays"/>
    <x v="3"/>
    <x v="3"/>
    <d v="2017-11-23T06:00:00"/>
    <s v="23"/>
    <s v="Nov"/>
    <s v="2017"/>
    <d v="2017-12-10T06:00:00"/>
    <s v="10"/>
    <s v="12"/>
    <s v="2017"/>
    <x v="0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s v="technology/web"/>
    <x v="2"/>
    <x v="2"/>
    <d v="2013-04-09T05:00:00"/>
    <s v="09"/>
    <s v="Apr"/>
    <s v="2013"/>
    <d v="2013-05-28T05:00:00"/>
    <s v="28"/>
    <s v="05"/>
    <s v="2013"/>
    <x v="56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s v="theater/plays"/>
    <x v="3"/>
    <x v="3"/>
    <d v="2018-07-29T05:00:00"/>
    <s v="29"/>
    <s v="Jul"/>
    <s v="2018"/>
    <d v="2018-08-19T05:00:00"/>
    <s v="19"/>
    <s v="08"/>
    <s v="2018"/>
    <x v="74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s v="theater/plays"/>
    <x v="3"/>
    <x v="3"/>
    <d v="2012-05-05T05:00:00"/>
    <s v="05"/>
    <s v="May"/>
    <s v="2012"/>
    <d v="2012-05-15T05:00:00"/>
    <s v="15"/>
    <s v="05"/>
    <s v="2012"/>
    <x v="46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s v="film &amp; video/drama"/>
    <x v="4"/>
    <x v="6"/>
    <d v="2018-05-31T05:00:00"/>
    <s v="31"/>
    <s v="May"/>
    <s v="2018"/>
    <d v="2018-06-24T05:00:00"/>
    <s v="24"/>
    <s v="06"/>
    <s v="2018"/>
    <x v="61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s v="theater/plays"/>
    <x v="3"/>
    <x v="3"/>
    <d v="2019-07-25T05:00:00"/>
    <s v="25"/>
    <s v="Jul"/>
    <s v="2019"/>
    <d v="2019-08-04T05:00:00"/>
    <s v="04"/>
    <s v="08"/>
    <s v="2019"/>
    <x v="46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s v="games/video games"/>
    <x v="6"/>
    <x v="11"/>
    <d v="2014-07-05T05:00:00"/>
    <s v="05"/>
    <s v="Jul"/>
    <s v="2014"/>
    <d v="2014-07-06T05:00:00"/>
    <s v="06"/>
    <s v="07"/>
    <s v="2014"/>
    <x v="5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s v="film &amp; video/television"/>
    <x v="4"/>
    <x v="19"/>
    <d v="2010-09-09T05:00:00"/>
    <s v="09"/>
    <s v="Sep"/>
    <s v="2010"/>
    <d v="2010-09-11T05:00:00"/>
    <s v="11"/>
    <s v="09"/>
    <s v="2010"/>
    <x v="1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s v="music/rock"/>
    <x v="1"/>
    <x v="1"/>
    <d v="2013-12-06T06:00:00"/>
    <s v="06"/>
    <s v="Dec"/>
    <s v="2013"/>
    <d v="2013-12-11T06:00:00"/>
    <s v="11"/>
    <s v="12"/>
    <s v="2013"/>
    <x v="21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s v="theater/plays"/>
    <x v="3"/>
    <x v="3"/>
    <d v="2011-12-23T06:00:00"/>
    <s v="23"/>
    <s v="Dec"/>
    <s v="2011"/>
    <d v="2011-12-25T06:00:00"/>
    <s v="25"/>
    <s v="12"/>
    <s v="2011"/>
    <x v="1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s v="publishing/nonfiction"/>
    <x v="5"/>
    <x v="9"/>
    <d v="2010-08-06T05:00:00"/>
    <s v="06"/>
    <s v="Aug"/>
    <s v="2010"/>
    <d v="2010-09-13T05:00:00"/>
    <s v="13"/>
    <s v="09"/>
    <s v="2010"/>
    <x v="77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s v="food/food trucks"/>
    <x v="0"/>
    <x v="0"/>
    <d v="2017-05-05T05:00:00"/>
    <s v="05"/>
    <s v="May"/>
    <s v="2017"/>
    <d v="2017-05-10T05:00:00"/>
    <s v="10"/>
    <s v="05"/>
    <s v="2017"/>
    <x v="21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s v="film &amp; video/animation"/>
    <x v="4"/>
    <x v="10"/>
    <d v="2018-02-23T06:00:00"/>
    <s v="23"/>
    <s v="Feb"/>
    <s v="2018"/>
    <d v="2018-02-25T06:00:00"/>
    <s v="25"/>
    <s v="02"/>
    <s v="2018"/>
    <x v="1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s v="music/rock"/>
    <x v="1"/>
    <x v="1"/>
    <d v="2015-01-08T06:00:00"/>
    <s v="08"/>
    <s v="Jan"/>
    <s v="2015"/>
    <d v="2015-01-22T06:00:00"/>
    <s v="22"/>
    <s v="01"/>
    <s v="2015"/>
    <x v="44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s v="theater/plays"/>
    <x v="3"/>
    <x v="3"/>
    <d v="2019-04-19T05:00:00"/>
    <s v="19"/>
    <s v="Apr"/>
    <s v="2019"/>
    <d v="2019-04-22T05:00:00"/>
    <s v="22"/>
    <s v="04"/>
    <s v="2019"/>
    <x v="39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s v="film &amp; video/drama"/>
    <x v="4"/>
    <x v="6"/>
    <d v="2016-08-23T05:00:00"/>
    <s v="23"/>
    <s v="Aug"/>
    <s v="2016"/>
    <d v="2016-08-29T05:00:00"/>
    <s v="29"/>
    <s v="08"/>
    <s v="2016"/>
    <x v="8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s v="film &amp; video/shorts"/>
    <x v="4"/>
    <x v="12"/>
    <d v="2012-07-03T05:00:00"/>
    <s v="03"/>
    <s v="Jul"/>
    <s v="2012"/>
    <d v="2012-07-15T05:00:00"/>
    <s v="15"/>
    <s v="07"/>
    <s v="2012"/>
    <x v="10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s v="film &amp; video/shorts"/>
    <x v="4"/>
    <x v="12"/>
    <d v="2010-03-04T06:00:00"/>
    <s v="04"/>
    <s v="Mar"/>
    <s v="2010"/>
    <d v="2010-03-09T06:00:00"/>
    <s v="09"/>
    <s v="03"/>
    <s v="2010"/>
    <x v="21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s v="theater/plays"/>
    <x v="3"/>
    <x v="3"/>
    <d v="2010-04-26T05:00:00"/>
    <s v="26"/>
    <s v="Apr"/>
    <s v="2010"/>
    <d v="2010-05-09T05:00:00"/>
    <s v="09"/>
    <s v="05"/>
    <s v="2010"/>
    <x v="38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s v="technology/wearables"/>
    <x v="2"/>
    <x v="8"/>
    <d v="2010-11-23T06:00:00"/>
    <s v="23"/>
    <s v="Nov"/>
    <s v="2010"/>
    <d v="2010-11-27T06:00:00"/>
    <s v="27"/>
    <s v="11"/>
    <s v="2010"/>
    <x v="3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s v="theater/plays"/>
    <x v="3"/>
    <x v="3"/>
    <d v="2015-12-26T06:00:00"/>
    <s v="26"/>
    <s v="Dec"/>
    <s v="2015"/>
    <d v="2016-02-01T06:00:00"/>
    <s v="01"/>
    <s v="02"/>
    <s v="2016"/>
    <x v="52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s v="film &amp; video/animation"/>
    <x v="4"/>
    <x v="10"/>
    <d v="2016-02-05T06:00:00"/>
    <s v="05"/>
    <s v="Feb"/>
    <s v="2016"/>
    <d v="2016-03-12T06:00:00"/>
    <s v="12"/>
    <s v="03"/>
    <s v="2016"/>
    <x v="42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s v="music/indie rock"/>
    <x v="1"/>
    <x v="7"/>
    <d v="2013-11-23T06:00:00"/>
    <s v="23"/>
    <s v="Nov"/>
    <s v="2013"/>
    <d v="2014-01-07T06:00:00"/>
    <s v="07"/>
    <s v="01"/>
    <s v="2014"/>
    <x v="102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s v="games/video games"/>
    <x v="6"/>
    <x v="11"/>
    <d v="2014-05-10T05:00:00"/>
    <s v="10"/>
    <s v="May"/>
    <s v="2014"/>
    <d v="2014-06-07T05:00:00"/>
    <s v="07"/>
    <s v="06"/>
    <s v="2014"/>
    <x v="22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s v="publishing/fiction"/>
    <x v="5"/>
    <x v="13"/>
    <d v="2010-08-31T05:00:00"/>
    <s v="31"/>
    <s v="Aug"/>
    <s v="2010"/>
    <d v="2010-09-14T05:00:00"/>
    <s v="14"/>
    <s v="09"/>
    <s v="2010"/>
    <x v="44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s v="games/video games"/>
    <x v="6"/>
    <x v="11"/>
    <d v="2013-11-11T06:00:00"/>
    <s v="11"/>
    <s v="Nov"/>
    <s v="2013"/>
    <d v="2014-01-06T06:00:00"/>
    <s v="06"/>
    <s v="01"/>
    <s v="2014"/>
    <x v="103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s v="theater/plays"/>
    <x v="3"/>
    <x v="3"/>
    <d v="2018-01-25T06:00:00"/>
    <s v="25"/>
    <s v="Jan"/>
    <s v="2018"/>
    <d v="2018-01-26T06:00:00"/>
    <s v="26"/>
    <s v="01"/>
    <s v="2018"/>
    <x v="5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s v="music/indie rock"/>
    <x v="1"/>
    <x v="7"/>
    <d v="2013-07-24T05:00:00"/>
    <s v="24"/>
    <s v="Jul"/>
    <s v="2013"/>
    <d v="2013-08-29T05:00:00"/>
    <s v="29"/>
    <s v="08"/>
    <s v="2013"/>
    <x v="42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s v="film &amp; video/drama"/>
    <x v="4"/>
    <x v="6"/>
    <d v="2018-08-17T05:00:00"/>
    <s v="17"/>
    <s v="Aug"/>
    <s v="2018"/>
    <d v="2018-08-18T05:00:00"/>
    <s v="18"/>
    <s v="08"/>
    <s v="2018"/>
    <x v="5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s v="theater/plays"/>
    <x v="3"/>
    <x v="3"/>
    <d v="2018-06-08T05:00:00"/>
    <s v="08"/>
    <s v="Jun"/>
    <s v="2018"/>
    <d v="2018-06-10T05:00:00"/>
    <s v="10"/>
    <s v="06"/>
    <s v="2018"/>
    <x v="1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s v="publishing/fiction"/>
    <x v="5"/>
    <x v="13"/>
    <d v="2010-08-24T05:00:00"/>
    <s v="24"/>
    <s v="Aug"/>
    <s v="2010"/>
    <d v="2010-09-19T05:00:00"/>
    <s v="19"/>
    <s v="09"/>
    <s v="2010"/>
    <x v="29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s v="film &amp; video/documentary"/>
    <x v="4"/>
    <x v="4"/>
    <d v="2018-08-30T05:00:00"/>
    <s v="30"/>
    <s v="Aug"/>
    <s v="2018"/>
    <d v="2018-09-22T05:00:00"/>
    <s v="22"/>
    <s v="09"/>
    <s v="2018"/>
    <x v="20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s v="games/mobile games"/>
    <x v="6"/>
    <x v="20"/>
    <d v="2013-09-22T05:00:00"/>
    <s v="22"/>
    <s v="Sep"/>
    <s v="2013"/>
    <d v="2013-10-08T05:00:00"/>
    <s v="08"/>
    <s v="10"/>
    <s v="2013"/>
    <x v="31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s v="food/food trucks"/>
    <x v="0"/>
    <x v="0"/>
    <d v="2019-07-01T05:00:00"/>
    <s v="01"/>
    <s v="Jul"/>
    <s v="2019"/>
    <d v="2019-07-07T05:00:00"/>
    <s v="07"/>
    <s v="07"/>
    <s v="2019"/>
    <x v="8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s v="photography/photography books"/>
    <x v="7"/>
    <x v="14"/>
    <d v="2018-05-05T05:00:00"/>
    <s v="05"/>
    <s v="May"/>
    <s v="2018"/>
    <d v="2018-05-27T05:00:00"/>
    <s v="27"/>
    <s v="05"/>
    <s v="2018"/>
    <x v="12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s v="games/mobile games"/>
    <x v="6"/>
    <x v="20"/>
    <d v="2015-06-10T05:00:00"/>
    <s v="10"/>
    <s v="Jun"/>
    <s v="2015"/>
    <d v="2015-07-06T05:00:00"/>
    <s v="06"/>
    <s v="07"/>
    <s v="2015"/>
    <x v="29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s v="music/indie rock"/>
    <x v="1"/>
    <x v="7"/>
    <d v="2016-01-22T06:00:00"/>
    <s v="22"/>
    <s v="Jan"/>
    <s v="2016"/>
    <d v="2016-02-21T06:00:00"/>
    <s v="21"/>
    <s v="02"/>
    <s v="2016"/>
    <x v="33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s v="games/video games"/>
    <x v="6"/>
    <x v="11"/>
    <d v="2013-09-11T05:00:00"/>
    <s v="11"/>
    <s v="Sep"/>
    <s v="2013"/>
    <d v="2013-09-26T05:00:00"/>
    <s v="26"/>
    <s v="09"/>
    <s v="2013"/>
    <x v="16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s v="music/rock"/>
    <x v="1"/>
    <x v="1"/>
    <d v="2016-01-08T06:00:00"/>
    <s v="08"/>
    <s v="Jan"/>
    <s v="2016"/>
    <d v="2016-01-21T06:00:00"/>
    <s v="21"/>
    <s v="01"/>
    <s v="2016"/>
    <x v="38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s v="theater/plays"/>
    <x v="3"/>
    <x v="3"/>
    <d v="2019-12-25T06:00:00"/>
    <s v="25"/>
    <s v="Dec"/>
    <s v="2019"/>
    <d v="2020-01-14T06:00:00"/>
    <s v="14"/>
    <s v="01"/>
    <s v="2020"/>
    <x v="18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s v="theater/plays"/>
    <x v="3"/>
    <x v="3"/>
    <d v="2018-09-17T05:00:00"/>
    <s v="17"/>
    <s v="Sep"/>
    <s v="2018"/>
    <d v="2018-09-20T05:00:00"/>
    <s v="20"/>
    <s v="09"/>
    <s v="2018"/>
    <x v="39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x v="4"/>
    <x v="6"/>
    <d v="2015-01-25T06:00:00"/>
    <s v="25"/>
    <s v="Jan"/>
    <s v="2015"/>
    <d v="2015-02-06T06:00:00"/>
    <s v="06"/>
    <s v="02"/>
    <s v="2015"/>
    <x v="10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s v="theater/plays"/>
    <x v="3"/>
    <x v="3"/>
    <d v="2016-04-01T05:00:00"/>
    <s v="01"/>
    <s v="Apr"/>
    <s v="2016"/>
    <d v="2016-04-14T05:00:00"/>
    <s v="14"/>
    <s v="04"/>
    <s v="2016"/>
    <x v="38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s v="technology/wearables"/>
    <x v="2"/>
    <x v="8"/>
    <d v="2013-05-28T05:00:00"/>
    <s v="28"/>
    <s v="May"/>
    <s v="2013"/>
    <d v="2013-06-06T05:00:00"/>
    <s v="06"/>
    <s v="06"/>
    <s v="2013"/>
    <x v="30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x v="1"/>
    <x v="7"/>
    <d v="2012-02-29T06:00:00"/>
    <s v="29"/>
    <s v="Feb"/>
    <s v="2012"/>
    <d v="2012-03-21T05:00:00"/>
    <s v="21"/>
    <s v="03"/>
    <s v="2012"/>
    <x v="76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s v="technology/web"/>
    <x v="2"/>
    <x v="2"/>
    <d v="2014-12-20T06:00:00"/>
    <s v="20"/>
    <s v="Dec"/>
    <s v="2014"/>
    <d v="2015-01-29T06:00:00"/>
    <s v="29"/>
    <s v="01"/>
    <s v="2015"/>
    <x v="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s v="theater/plays"/>
    <x v="3"/>
    <x v="3"/>
    <d v="2016-11-26T06:00:00"/>
    <s v="26"/>
    <s v="Nov"/>
    <s v="2016"/>
    <d v="2016-11-28T06:00:00"/>
    <s v="28"/>
    <s v="11"/>
    <s v="2016"/>
    <x v="1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s v="music/rock"/>
    <x v="1"/>
    <x v="1"/>
    <d v="2011-01-02T06:00:00"/>
    <s v="02"/>
    <s v="Jan"/>
    <s v="2011"/>
    <d v="2011-01-03T06:00:00"/>
    <s v="03"/>
    <s v="01"/>
    <s v="2011"/>
    <x v="5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s v="music/indie rock"/>
    <x v="1"/>
    <x v="7"/>
    <d v="2016-12-19T06:00:00"/>
    <s v="19"/>
    <s v="Dec"/>
    <s v="2016"/>
    <d v="2016-12-25T06:00:00"/>
    <s v="25"/>
    <s v="12"/>
    <s v="2016"/>
    <x v="8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s v="music/rock"/>
    <x v="1"/>
    <x v="1"/>
    <d v="2014-04-02T05:00:00"/>
    <s v="02"/>
    <s v="Apr"/>
    <s v="2014"/>
    <d v="2014-05-03T05:00:00"/>
    <s v="03"/>
    <s v="05"/>
    <s v="2014"/>
    <x v="75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s v="publishing/translations"/>
    <x v="5"/>
    <x v="18"/>
    <d v="2011-09-06T05:00:00"/>
    <s v="06"/>
    <s v="Sep"/>
    <s v="2011"/>
    <d v="2011-09-13T05:00:00"/>
    <s v="13"/>
    <s v="09"/>
    <s v="2011"/>
    <x v="37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s v="film &amp; video/science fiction"/>
    <x v="4"/>
    <x v="22"/>
    <d v="2015-10-02T05:00:00"/>
    <s v="02"/>
    <s v="Oct"/>
    <s v="2015"/>
    <d v="2015-10-05T05:00:00"/>
    <s v="05"/>
    <s v="10"/>
    <s v="2015"/>
    <x v="39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s v="theater/plays"/>
    <x v="3"/>
    <x v="3"/>
    <d v="2016-02-24T06:00:00"/>
    <s v="24"/>
    <s v="Feb"/>
    <s v="2016"/>
    <d v="2016-04-07T05:00:00"/>
    <s v="07"/>
    <s v="04"/>
    <s v="2016"/>
    <x v="104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s v="theater/plays"/>
    <x v="3"/>
    <x v="3"/>
    <d v="2016-08-02T05:00:00"/>
    <s v="02"/>
    <s v="Aug"/>
    <s v="2016"/>
    <d v="2016-08-09T05:00:00"/>
    <s v="09"/>
    <s v="08"/>
    <s v="2016"/>
    <x v="37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s v="film &amp; video/animation"/>
    <x v="4"/>
    <x v="10"/>
    <d v="2011-11-18T06:00:00"/>
    <s v="18"/>
    <s v="Nov"/>
    <s v="2011"/>
    <d v="2011-12-28T06:00:00"/>
    <s v="28"/>
    <s v="12"/>
    <s v="2011"/>
    <x v="2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s v="theater/plays"/>
    <x v="3"/>
    <x v="3"/>
    <d v="2011-10-17T05:00:00"/>
    <s v="17"/>
    <s v="Oct"/>
    <s v="2011"/>
    <d v="2011-10-19T05:00:00"/>
    <s v="19"/>
    <s v="10"/>
    <s v="2011"/>
    <x v="1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s v="music/rock"/>
    <x v="1"/>
    <x v="1"/>
    <d v="2019-03-12T05:00:00"/>
    <s v="12"/>
    <s v="Mar"/>
    <s v="2019"/>
    <d v="2019-03-14T05:00:00"/>
    <s v="14"/>
    <s v="03"/>
    <s v="2019"/>
    <x v="1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s v="film &amp; video/documentary"/>
    <x v="4"/>
    <x v="4"/>
    <d v="2018-11-13T06:00:00"/>
    <s v="13"/>
    <s v="Nov"/>
    <s v="2018"/>
    <d v="2018-12-03T06:00:00"/>
    <s v="03"/>
    <s v="12"/>
    <s v="2018"/>
    <x v="18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s v="theater/plays"/>
    <x v="3"/>
    <x v="3"/>
    <d v="2015-03-15T05:00:00"/>
    <s v="15"/>
    <s v="Mar"/>
    <s v="2015"/>
    <d v="2015-03-23T05:00:00"/>
    <s v="23"/>
    <s v="03"/>
    <s v="2015"/>
    <x v="9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s v="theater/plays"/>
    <x v="3"/>
    <x v="3"/>
    <d v="2011-11-15T06:00:00"/>
    <s v="15"/>
    <s v="Nov"/>
    <s v="2011"/>
    <d v="2011-12-05T06:00:00"/>
    <s v="05"/>
    <s v="12"/>
    <s v="2011"/>
    <x v="18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s v="music/electric music"/>
    <x v="1"/>
    <x v="5"/>
    <d v="2016-02-24T06:00:00"/>
    <s v="24"/>
    <s v="Feb"/>
    <s v="2016"/>
    <d v="2016-03-18T05:00:00"/>
    <s v="18"/>
    <s v="03"/>
    <s v="2016"/>
    <x v="64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s v="music/rock"/>
    <x v="1"/>
    <x v="1"/>
    <d v="2014-07-10T05:00:00"/>
    <s v="10"/>
    <s v="Jul"/>
    <s v="2014"/>
    <d v="2014-07-12T05:00:00"/>
    <s v="12"/>
    <s v="07"/>
    <s v="2014"/>
    <x v="1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s v="theater/plays"/>
    <x v="3"/>
    <x v="3"/>
    <d v="2010-07-15T05:00:00"/>
    <s v="15"/>
    <s v="Jul"/>
    <s v="2010"/>
    <d v="2010-08-29T05:00:00"/>
    <s v="29"/>
    <s v="08"/>
    <s v="2010"/>
    <x v="102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s v="film &amp; video/animation"/>
    <x v="4"/>
    <x v="10"/>
    <d v="2011-01-11T06:00:00"/>
    <s v="11"/>
    <s v="Jan"/>
    <s v="2011"/>
    <d v="2011-01-23T06:00:00"/>
    <s v="23"/>
    <s v="01"/>
    <s v="2011"/>
    <x v="10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s v="music/rock"/>
    <x v="1"/>
    <x v="1"/>
    <d v="2014-12-20T06:00:00"/>
    <s v="20"/>
    <s v="Dec"/>
    <s v="2014"/>
    <d v="2014-12-26T06:00:00"/>
    <s v="26"/>
    <s v="12"/>
    <s v="2014"/>
    <x v="8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s v="film &amp; video/shorts"/>
    <x v="4"/>
    <x v="12"/>
    <d v="2015-06-19T05:00:00"/>
    <s v="19"/>
    <s v="Jun"/>
    <s v="2015"/>
    <d v="2015-08-05T05:00:00"/>
    <s v="05"/>
    <s v="08"/>
    <s v="2015"/>
    <x v="41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s v="music/rock"/>
    <x v="1"/>
    <x v="1"/>
    <d v="2015-09-28T05:00:00"/>
    <s v="28"/>
    <s v="Sep"/>
    <s v="2015"/>
    <d v="2015-10-14T05:00:00"/>
    <s v="14"/>
    <s v="10"/>
    <s v="2015"/>
    <x v="31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s v="journalism/audio"/>
    <x v="8"/>
    <x v="23"/>
    <d v="2014-05-02T05:00:00"/>
    <s v="02"/>
    <s v="May"/>
    <s v="2014"/>
    <d v="2014-05-04T05:00:00"/>
    <s v="04"/>
    <s v="05"/>
    <s v="2014"/>
    <x v="1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s v="food/food trucks"/>
    <x v="0"/>
    <x v="0"/>
    <d v="2019-12-07T06:00:00"/>
    <s v="07"/>
    <s v="Dec"/>
    <s v="2019"/>
    <d v="2019-12-17T06:00:00"/>
    <s v="17"/>
    <s v="12"/>
    <s v="2019"/>
    <x v="46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s v="theater/plays"/>
    <x v="3"/>
    <x v="3"/>
    <d v="2014-05-20T05:00:00"/>
    <s v="20"/>
    <s v="May"/>
    <s v="2014"/>
    <d v="2014-05-23T05:00:00"/>
    <s v="23"/>
    <s v="05"/>
    <s v="2014"/>
    <x v="39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s v="theater/plays"/>
    <x v="3"/>
    <x v="3"/>
    <d v="2017-11-01T05:00:00"/>
    <s v="01"/>
    <s v="Nov"/>
    <s v="2017"/>
    <d v="2017-11-18T06:00:00"/>
    <s v="18"/>
    <s v="11"/>
    <s v="2017"/>
    <x v="105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s v="music/jazz"/>
    <x v="1"/>
    <x v="17"/>
    <d v="2011-03-11T06:00:00"/>
    <s v="11"/>
    <s v="Mar"/>
    <s v="2011"/>
    <d v="2011-04-06T05:00:00"/>
    <s v="06"/>
    <s v="04"/>
    <s v="2011"/>
    <x v="106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s v="film &amp; video/science fiction"/>
    <x v="4"/>
    <x v="22"/>
    <d v="2011-12-01T06:00:00"/>
    <s v="01"/>
    <s v="Dec"/>
    <s v="2011"/>
    <d v="2011-12-04T06:00:00"/>
    <s v="04"/>
    <s v="12"/>
    <s v="2011"/>
    <x v="39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s v="music/jazz"/>
    <x v="1"/>
    <x v="17"/>
    <d v="2011-08-07T05:00:00"/>
    <s v="07"/>
    <s v="Aug"/>
    <s v="2011"/>
    <d v="2011-08-19T05:00:00"/>
    <s v="19"/>
    <s v="08"/>
    <s v="2011"/>
    <x v="10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s v="theater/plays"/>
    <x v="3"/>
    <x v="3"/>
    <d v="2014-02-26T06:00:00"/>
    <s v="26"/>
    <s v="Feb"/>
    <s v="2014"/>
    <d v="2014-03-06T06:00:00"/>
    <s v="06"/>
    <s v="03"/>
    <s v="2014"/>
    <x v="9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s v="technology/web"/>
    <x v="2"/>
    <x v="2"/>
    <d v="2011-04-29T05:00:00"/>
    <s v="29"/>
    <s v="Apr"/>
    <s v="2011"/>
    <d v="2011-05-14T05:00:00"/>
    <s v="14"/>
    <s v="05"/>
    <s v="2011"/>
    <x v="16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s v="games/video games"/>
    <x v="6"/>
    <x v="11"/>
    <d v="2015-06-10T05:00:00"/>
    <s v="10"/>
    <s v="Jun"/>
    <s v="2015"/>
    <d v="2015-06-15T05:00:00"/>
    <s v="15"/>
    <s v="06"/>
    <s v="2015"/>
    <x v="21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s v="film &amp; video/documentary"/>
    <x v="4"/>
    <x v="4"/>
    <d v="2012-02-20T06:00:00"/>
    <s v="20"/>
    <s v="Feb"/>
    <s v="2012"/>
    <d v="2012-03-08T06:00:00"/>
    <s v="08"/>
    <s v="03"/>
    <s v="2012"/>
    <x v="0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s v="technology/web"/>
    <x v="2"/>
    <x v="2"/>
    <d v="2012-04-25T05:00:00"/>
    <s v="25"/>
    <s v="Apr"/>
    <s v="2012"/>
    <d v="2012-05-09T05:00:00"/>
    <s v="09"/>
    <s v="05"/>
    <s v="2012"/>
    <x v="44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s v="publishing/translations"/>
    <x v="5"/>
    <x v="18"/>
    <d v="2010-03-18T05:00:00"/>
    <s v="18"/>
    <s v="Mar"/>
    <s v="2010"/>
    <d v="2010-03-28T05:00:00"/>
    <s v="28"/>
    <s v="03"/>
    <s v="2010"/>
    <x v="46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s v="music/rock"/>
    <x v="1"/>
    <x v="1"/>
    <d v="2010-11-17T06:00:00"/>
    <s v="17"/>
    <s v="Nov"/>
    <s v="2010"/>
    <d v="2010-12-06T06:00:00"/>
    <s v="06"/>
    <s v="12"/>
    <s v="2010"/>
    <x v="28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s v="food/food trucks"/>
    <x v="0"/>
    <x v="0"/>
    <d v="2019-01-19T06:00:00"/>
    <s v="19"/>
    <s v="Jan"/>
    <s v="2019"/>
    <d v="2019-03-12T05:00:00"/>
    <s v="12"/>
    <s v="03"/>
    <s v="2019"/>
    <x v="107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s v="theater/plays"/>
    <x v="3"/>
    <x v="3"/>
    <d v="2010-03-25T05:00:00"/>
    <s v="25"/>
    <s v="Mar"/>
    <s v="2010"/>
    <d v="2010-04-25T05:00:00"/>
    <s v="25"/>
    <s v="04"/>
    <s v="2010"/>
    <x v="75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s v="film &amp; video/documentary"/>
    <x v="4"/>
    <x v="4"/>
    <d v="2015-07-05T05:00:00"/>
    <s v="05"/>
    <s v="Jul"/>
    <s v="2015"/>
    <d v="2015-07-12T05:00:00"/>
    <s v="12"/>
    <s v="07"/>
    <s v="2015"/>
    <x v="37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s v="publishing/radio &amp; podcasts"/>
    <x v="5"/>
    <x v="15"/>
    <d v="2014-12-21T06:00:00"/>
    <s v="21"/>
    <s v="Dec"/>
    <s v="2014"/>
    <d v="2015-01-01T06:00:00"/>
    <s v="01"/>
    <s v="01"/>
    <s v="2015"/>
    <x v="4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s v="games/video games"/>
    <x v="6"/>
    <x v="11"/>
    <d v="2010-07-14T05:00:00"/>
    <s v="14"/>
    <s v="Jul"/>
    <s v="2010"/>
    <d v="2010-07-24T05:00:00"/>
    <s v="24"/>
    <s v="07"/>
    <s v="2010"/>
    <x v="46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s v="theater/plays"/>
    <x v="3"/>
    <x v="3"/>
    <d v="2014-05-30T05:00:00"/>
    <s v="30"/>
    <s v="May"/>
    <s v="2014"/>
    <d v="2014-06-08T05:00:00"/>
    <s v="08"/>
    <s v="06"/>
    <s v="2014"/>
    <x v="30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s v="film &amp; video/animation"/>
    <x v="4"/>
    <x v="10"/>
    <d v="2014-03-26T05:00:00"/>
    <s v="26"/>
    <s v="Mar"/>
    <s v="2014"/>
    <d v="2014-04-08T05:00:00"/>
    <s v="08"/>
    <s v="04"/>
    <s v="2014"/>
    <x v="38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s v="theater/plays"/>
    <x v="3"/>
    <x v="3"/>
    <d v="2016-06-27T05:00:00"/>
    <s v="27"/>
    <s v="Jun"/>
    <s v="2016"/>
    <d v="2016-06-30T05:00:00"/>
    <s v="30"/>
    <s v="06"/>
    <s v="2016"/>
    <x v="39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s v="theater/plays"/>
    <x v="3"/>
    <x v="3"/>
    <d v="2010-03-16T05:00:00"/>
    <s v="16"/>
    <s v="Mar"/>
    <s v="2010"/>
    <d v="2010-04-06T05:00:00"/>
    <s v="06"/>
    <s v="04"/>
    <s v="2010"/>
    <x v="74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s v="film &amp; video/drama"/>
    <x v="4"/>
    <x v="6"/>
    <d v="2016-03-05T06:00:00"/>
    <s v="05"/>
    <s v="Mar"/>
    <s v="2016"/>
    <d v="2016-03-12T06:00:00"/>
    <s v="12"/>
    <s v="03"/>
    <s v="2016"/>
    <x v="37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s v="theater/plays"/>
    <x v="3"/>
    <x v="3"/>
    <d v="2019-11-17T06:00:00"/>
    <s v="17"/>
    <s v="Nov"/>
    <s v="2019"/>
    <d v="2019-12-05T06:00:00"/>
    <s v="05"/>
    <s v="12"/>
    <s v="2019"/>
    <x v="51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s v="music/rock"/>
    <x v="1"/>
    <x v="1"/>
    <d v="2010-06-15T05:00:00"/>
    <s v="15"/>
    <s v="Jun"/>
    <s v="2010"/>
    <d v="2010-07-14T05:00:00"/>
    <s v="14"/>
    <s v="07"/>
    <s v="2010"/>
    <x v="50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s v="film &amp; video/documentary"/>
    <x v="4"/>
    <x v="4"/>
    <d v="2015-02-12T06:00:00"/>
    <s v="12"/>
    <s v="Feb"/>
    <s v="2015"/>
    <d v="2015-02-20T06:00:00"/>
    <s v="20"/>
    <s v="02"/>
    <s v="2015"/>
    <x v="9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x v="0"/>
    <x v="0"/>
    <d v="2013-07-30T05:00:00"/>
    <s v="30"/>
    <s v="Jul"/>
    <s v="2013"/>
    <d v="2013-08-11T05:00:00"/>
    <s v="11"/>
    <s v="08"/>
    <s v="2013"/>
    <x v="10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s v="technology/wearables"/>
    <x v="2"/>
    <x v="8"/>
    <d v="2014-05-30T05:00:00"/>
    <s v="30"/>
    <s v="May"/>
    <s v="2014"/>
    <d v="2014-06-16T05:00:00"/>
    <s v="16"/>
    <s v="06"/>
    <s v="2014"/>
    <x v="0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s v="theater/plays"/>
    <x v="3"/>
    <x v="3"/>
    <d v="2015-06-05T05:00:00"/>
    <s v="05"/>
    <s v="Jun"/>
    <s v="2015"/>
    <d v="2015-06-16T05:00:00"/>
    <s v="16"/>
    <s v="06"/>
    <s v="2015"/>
    <x v="4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s v="theater/plays"/>
    <x v="3"/>
    <x v="3"/>
    <d v="2019-04-18T05:00:00"/>
    <s v="18"/>
    <s v="Apr"/>
    <s v="2019"/>
    <d v="2019-05-15T05:00:00"/>
    <s v="15"/>
    <s v="05"/>
    <s v="2019"/>
    <x v="19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s v="theater/plays"/>
    <x v="3"/>
    <x v="3"/>
    <d v="2011-01-22T06:00:00"/>
    <s v="22"/>
    <s v="Jan"/>
    <s v="2011"/>
    <d v="2011-02-12T06:00:00"/>
    <s v="12"/>
    <s v="02"/>
    <s v="2011"/>
    <x v="74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s v="publishing/nonfiction"/>
    <x v="5"/>
    <x v="9"/>
    <d v="2015-10-03T05:00:00"/>
    <s v="03"/>
    <s v="Oct"/>
    <s v="2015"/>
    <d v="2015-11-13T06:00:00"/>
    <s v="13"/>
    <s v="11"/>
    <s v="2015"/>
    <x v="108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s v="music/rock"/>
    <x v="1"/>
    <x v="1"/>
    <d v="2016-03-07T06:00:00"/>
    <s v="07"/>
    <s v="Mar"/>
    <s v="2016"/>
    <d v="2016-03-18T05:00:00"/>
    <s v="18"/>
    <s v="03"/>
    <s v="2016"/>
    <x v="109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s v="food/food trucks"/>
    <x v="0"/>
    <x v="0"/>
    <d v="2014-03-23T05:00:00"/>
    <s v="23"/>
    <s v="Mar"/>
    <s v="2014"/>
    <d v="2014-03-25T05:00:00"/>
    <s v="25"/>
    <s v="03"/>
    <s v="2014"/>
    <x v="1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s v="music/jazz"/>
    <x v="1"/>
    <x v="17"/>
    <d v="2019-03-06T06:00:00"/>
    <s v="06"/>
    <s v="Mar"/>
    <s v="2019"/>
    <d v="2019-03-10T06:00:00"/>
    <s v="10"/>
    <s v="03"/>
    <s v="2019"/>
    <x v="3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s v="film &amp; video/science fiction"/>
    <x v="4"/>
    <x v="22"/>
    <d v="2019-01-16T06:00:00"/>
    <s v="16"/>
    <s v="Jan"/>
    <s v="2019"/>
    <d v="2019-02-02T06:00:00"/>
    <s v="02"/>
    <s v="02"/>
    <s v="2019"/>
    <x v="0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s v="theater/plays"/>
    <x v="3"/>
    <x v="3"/>
    <d v="2012-12-16T06:00:00"/>
    <s v="16"/>
    <s v="Dec"/>
    <s v="2012"/>
    <d v="2012-12-30T06:00:00"/>
    <s v="30"/>
    <s v="12"/>
    <s v="2012"/>
    <x v="44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s v="theater/plays"/>
    <x v="3"/>
    <x v="3"/>
    <d v="2013-07-25T05:00:00"/>
    <s v="25"/>
    <s v="Jul"/>
    <s v="2013"/>
    <d v="2013-08-06T05:00:00"/>
    <s v="06"/>
    <s v="08"/>
    <s v="2013"/>
    <x v="10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s v="music/electric music"/>
    <x v="1"/>
    <x v="5"/>
    <d v="2010-10-23T05:00:00"/>
    <s v="23"/>
    <s v="Oct"/>
    <s v="2010"/>
    <d v="2010-11-15T06:00:00"/>
    <s v="15"/>
    <s v="11"/>
    <s v="2010"/>
    <x v="110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x v="3"/>
    <x v="3"/>
    <d v="2017-08-26T05:00:00"/>
    <s v="26"/>
    <s v="Aug"/>
    <s v="2017"/>
    <d v="2017-09-04T05:00:00"/>
    <s v="04"/>
    <s v="09"/>
    <s v="2017"/>
    <x v="30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s v="theater/plays"/>
    <x v="3"/>
    <x v="3"/>
    <d v="2017-01-11T06:00:00"/>
    <s v="11"/>
    <s v="Jan"/>
    <s v="2017"/>
    <d v="2017-01-29T06:00:00"/>
    <s v="29"/>
    <s v="01"/>
    <s v="2017"/>
    <x v="51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s v="theater/plays"/>
    <x v="3"/>
    <x v="3"/>
    <d v="2016-04-29T05:00:00"/>
    <s v="29"/>
    <s v="Apr"/>
    <s v="2016"/>
    <d v="2016-05-09T05:00:00"/>
    <s v="09"/>
    <s v="05"/>
    <s v="2016"/>
    <x v="46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s v="music/indie rock"/>
    <x v="1"/>
    <x v="7"/>
    <d v="2013-09-20T05:00:00"/>
    <s v="20"/>
    <s v="Sep"/>
    <s v="2013"/>
    <d v="2013-09-21T05:00:00"/>
    <s v="21"/>
    <s v="09"/>
    <s v="2013"/>
    <x v="5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s v="theater/plays"/>
    <x v="3"/>
    <x v="3"/>
    <d v="2014-06-04T05:00:00"/>
    <s v="04"/>
    <s v="Jun"/>
    <s v="2014"/>
    <d v="2014-06-14T05:00:00"/>
    <s v="14"/>
    <s v="06"/>
    <s v="2014"/>
    <x v="46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s v="publishing/nonfiction"/>
    <x v="5"/>
    <x v="9"/>
    <d v="2013-05-02T05:00:00"/>
    <s v="02"/>
    <s v="May"/>
    <s v="2013"/>
    <d v="2013-05-23T05:00:00"/>
    <s v="23"/>
    <s v="05"/>
    <s v="2013"/>
    <x v="74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s v="theater/plays"/>
    <x v="3"/>
    <x v="3"/>
    <d v="2011-05-06T05:00:00"/>
    <s v="06"/>
    <s v="May"/>
    <s v="2011"/>
    <d v="2011-05-07T05:00:00"/>
    <s v="07"/>
    <s v="05"/>
    <s v="2011"/>
    <x v="5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s v="photography/photography books"/>
    <x v="7"/>
    <x v="14"/>
    <d v="2016-07-08T05:00:00"/>
    <s v="08"/>
    <s v="Jul"/>
    <s v="2016"/>
    <d v="2016-07-12T05:00:00"/>
    <s v="12"/>
    <s v="07"/>
    <s v="2016"/>
    <x v="3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s v="theater/plays"/>
    <x v="3"/>
    <x v="3"/>
    <d v="2016-09-13T05:00:00"/>
    <s v="13"/>
    <s v="Sep"/>
    <s v="2016"/>
    <d v="2016-09-18T05:00:00"/>
    <s v="18"/>
    <s v="09"/>
    <s v="2016"/>
    <x v="21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s v="music/indie rock"/>
    <x v="1"/>
    <x v="7"/>
    <d v="2018-04-15T05:00:00"/>
    <s v="15"/>
    <s v="Apr"/>
    <s v="2018"/>
    <d v="2018-05-11T05:00:00"/>
    <s v="11"/>
    <s v="05"/>
    <s v="2018"/>
    <x v="29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s v="theater/plays"/>
    <x v="3"/>
    <x v="3"/>
    <d v="2015-07-16T05:00:00"/>
    <s v="16"/>
    <s v="Jul"/>
    <s v="2015"/>
    <d v="2015-07-21T05:00:00"/>
    <s v="21"/>
    <s v="07"/>
    <s v="2015"/>
    <x v="21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s v="photography/photography books"/>
    <x v="7"/>
    <x v="14"/>
    <d v="2015-01-25T06:00:00"/>
    <s v="25"/>
    <s v="Jan"/>
    <s v="2015"/>
    <d v="2015-01-31T06:00:00"/>
    <s v="31"/>
    <s v="01"/>
    <s v="2015"/>
    <x v="8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s v="theater/plays"/>
    <x v="3"/>
    <x v="3"/>
    <d v="2020-01-27T06:00:00"/>
    <s v="27"/>
    <s v="Jan"/>
    <s v="2020"/>
    <d v="2020-02-10T06:00:00"/>
    <s v="10"/>
    <s v="02"/>
    <s v="2020"/>
    <x v="44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s v="theater/plays"/>
    <x v="3"/>
    <x v="3"/>
    <d v="2010-09-28T05:00:00"/>
    <s v="28"/>
    <s v="Sep"/>
    <s v="2010"/>
    <d v="2010-10-07T05:00:00"/>
    <s v="07"/>
    <s v="10"/>
    <s v="2010"/>
    <x v="30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s v="food/food trucks"/>
    <x v="0"/>
    <x v="0"/>
    <d v="2010-06-16T05:00:00"/>
    <s v="16"/>
    <s v="Jun"/>
    <s v="2010"/>
    <d v="2010-07-10T05:00:00"/>
    <s v="10"/>
    <s v="07"/>
    <s v="2010"/>
    <x v="61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s v="music/indie rock"/>
    <x v="1"/>
    <x v="7"/>
    <d v="2010-10-04T05:00:00"/>
    <s v="04"/>
    <s v="Oct"/>
    <s v="2010"/>
    <d v="2010-10-07T05:00:00"/>
    <s v="07"/>
    <s v="10"/>
    <s v="2010"/>
    <x v="39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s v="theater/plays"/>
    <x v="3"/>
    <x v="3"/>
    <d v="2016-07-06T05:00:00"/>
    <s v="06"/>
    <s v="Jul"/>
    <s v="2016"/>
    <d v="2016-07-08T05:00:00"/>
    <s v="08"/>
    <s v="07"/>
    <s v="2016"/>
    <x v="1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s v="theater/plays"/>
    <x v="3"/>
    <x v="3"/>
    <d v="2019-05-01T05:00:00"/>
    <s v="01"/>
    <s v="May"/>
    <s v="2019"/>
    <d v="2019-05-12T05:00:00"/>
    <s v="12"/>
    <s v="05"/>
    <s v="2019"/>
    <x v="4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s v="theater/plays"/>
    <x v="3"/>
    <x v="3"/>
    <d v="2019-03-26T05:00:00"/>
    <s v="26"/>
    <s v="Mar"/>
    <s v="2019"/>
    <d v="2019-03-30T05:00:00"/>
    <s v="30"/>
    <s v="03"/>
    <s v="2019"/>
    <x v="3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s v="theater/plays"/>
    <x v="3"/>
    <x v="3"/>
    <d v="2014-11-02T05:00:00"/>
    <s v="02"/>
    <s v="Nov"/>
    <s v="2014"/>
    <d v="2014-11-20T06:00:00"/>
    <s v="20"/>
    <s v="11"/>
    <s v="2014"/>
    <x v="111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s v="film &amp; video/animation"/>
    <x v="4"/>
    <x v="10"/>
    <d v="2015-11-07T06:00:00"/>
    <s v="07"/>
    <s v="Nov"/>
    <s v="2015"/>
    <d v="2015-11-11T06:00:00"/>
    <s v="11"/>
    <s v="11"/>
    <s v="2015"/>
    <x v="3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s v="film &amp; video/television"/>
    <x v="4"/>
    <x v="19"/>
    <d v="2017-03-25T05:00:00"/>
    <s v="25"/>
    <s v="Mar"/>
    <s v="2017"/>
    <d v="2017-04-08T05:00:00"/>
    <s v="08"/>
    <s v="04"/>
    <s v="2017"/>
    <x v="44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s v="film &amp; video/television"/>
    <x v="4"/>
    <x v="19"/>
    <d v="2013-02-09T06:00:00"/>
    <s v="09"/>
    <s v="Feb"/>
    <s v="2013"/>
    <d v="2013-03-13T05:00:00"/>
    <s v="13"/>
    <s v="03"/>
    <s v="2013"/>
    <x v="112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s v="film &amp; video/animation"/>
    <x v="4"/>
    <x v="10"/>
    <d v="2012-01-18T06:00:00"/>
    <s v="18"/>
    <s v="Jan"/>
    <s v="2012"/>
    <d v="2012-03-03T06:00:00"/>
    <s v="03"/>
    <s v="03"/>
    <s v="2012"/>
    <x v="102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s v="theater/plays"/>
    <x v="3"/>
    <x v="3"/>
    <d v="2016-11-14T06:00:00"/>
    <s v="14"/>
    <s v="Nov"/>
    <s v="2016"/>
    <d v="2016-11-22T06:00:00"/>
    <s v="22"/>
    <s v="11"/>
    <s v="2016"/>
    <x v="9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s v="theater/plays"/>
    <x v="3"/>
    <x v="3"/>
    <d v="2010-07-27T05:00:00"/>
    <s v="27"/>
    <s v="Jul"/>
    <s v="2010"/>
    <d v="2010-08-08T05:00:00"/>
    <s v="08"/>
    <s v="08"/>
    <s v="2010"/>
    <x v="10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s v="film &amp; video/drama"/>
    <x v="4"/>
    <x v="6"/>
    <d v="2018-07-28T05:00:00"/>
    <s v="28"/>
    <s v="Jul"/>
    <s v="2018"/>
    <d v="2018-07-28T05:00:00"/>
    <s v="28"/>
    <s v="07"/>
    <s v="2018"/>
    <x v="14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s v="theater/plays"/>
    <x v="3"/>
    <x v="3"/>
    <d v="2016-01-18T06:00:00"/>
    <s v="18"/>
    <s v="Jan"/>
    <s v="2016"/>
    <d v="2016-01-21T06:00:00"/>
    <s v="21"/>
    <s v="01"/>
    <s v="2016"/>
    <x v="39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s v="theater/plays"/>
    <x v="3"/>
    <x v="3"/>
    <d v="2017-02-20T06:00:00"/>
    <s v="20"/>
    <s v="Feb"/>
    <s v="2017"/>
    <d v="2017-03-20T05:00:00"/>
    <s v="20"/>
    <s v="03"/>
    <s v="2017"/>
    <x v="113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s v="technology/wearables"/>
    <x v="2"/>
    <x v="8"/>
    <d v="2018-12-17T06:00:00"/>
    <s v="17"/>
    <s v="Dec"/>
    <s v="2018"/>
    <d v="2018-12-26T06:00:00"/>
    <s v="26"/>
    <s v="12"/>
    <s v="2018"/>
    <x v="30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s v="theater/plays"/>
    <x v="3"/>
    <x v="3"/>
    <d v="2017-03-01T06:00:00"/>
    <s v="01"/>
    <s v="Mar"/>
    <s v="2017"/>
    <d v="2017-03-19T05:00:00"/>
    <s v="19"/>
    <s v="03"/>
    <s v="2017"/>
    <x v="80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s v="theater/plays"/>
    <x v="3"/>
    <x v="3"/>
    <d v="2018-12-18T06:00:00"/>
    <s v="18"/>
    <s v="Dec"/>
    <s v="2018"/>
    <d v="2019-01-03T06:00:00"/>
    <s v="03"/>
    <s v="01"/>
    <s v="2019"/>
    <x v="31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s v="music/rock"/>
    <x v="1"/>
    <x v="1"/>
    <d v="2018-09-26T05:00:00"/>
    <s v="26"/>
    <s v="Sep"/>
    <s v="2018"/>
    <d v="2018-10-17T05:00:00"/>
    <s v="17"/>
    <s v="10"/>
    <s v="2018"/>
    <x v="74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s v="games/video games"/>
    <x v="6"/>
    <x v="11"/>
    <d v="2013-03-13T05:00:00"/>
    <s v="13"/>
    <s v="Mar"/>
    <s v="2013"/>
    <d v="2013-03-24T05:00:00"/>
    <s v="24"/>
    <s v="03"/>
    <s v="2013"/>
    <x v="4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s v="publishing/translations"/>
    <x v="5"/>
    <x v="18"/>
    <d v="2018-04-09T05:00:00"/>
    <s v="09"/>
    <s v="Apr"/>
    <s v="2018"/>
    <d v="2018-05-03T05:00:00"/>
    <s v="03"/>
    <s v="05"/>
    <s v="2018"/>
    <x v="61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s v="food/food trucks"/>
    <x v="0"/>
    <x v="0"/>
    <d v="2017-07-06T05:00:00"/>
    <s v="06"/>
    <s v="Jul"/>
    <s v="2017"/>
    <d v="2017-07-24T05:00:00"/>
    <s v="24"/>
    <s v="07"/>
    <s v="2017"/>
    <x v="51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s v="theater/plays"/>
    <x v="3"/>
    <x v="3"/>
    <d v="2010-10-20T05:00:00"/>
    <s v="20"/>
    <s v="Oct"/>
    <s v="2010"/>
    <d v="2010-10-31T05:00:00"/>
    <s v="31"/>
    <s v="10"/>
    <s v="2010"/>
    <x v="4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x v="1"/>
    <x v="17"/>
    <d v="2014-07-08T05:00:00"/>
    <s v="08"/>
    <s v="Jul"/>
    <s v="2014"/>
    <d v="2014-08-04T05:00:00"/>
    <s v="04"/>
    <s v="08"/>
    <s v="2014"/>
    <x v="19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s v="film &amp; video/shorts"/>
    <x v="4"/>
    <x v="12"/>
    <d v="2014-02-22T06:00:00"/>
    <s v="22"/>
    <s v="Feb"/>
    <s v="2014"/>
    <d v="2014-03-09T06:00:00"/>
    <s v="09"/>
    <s v="03"/>
    <s v="2014"/>
    <x v="16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s v="technology/web"/>
    <x v="2"/>
    <x v="2"/>
    <d v="2016-08-05T05:00:00"/>
    <s v="05"/>
    <s v="Aug"/>
    <s v="2016"/>
    <d v="2016-09-17T05:00:00"/>
    <s v="17"/>
    <s v="09"/>
    <s v="2016"/>
    <x v="114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s v="technology/web"/>
    <x v="2"/>
    <x v="2"/>
    <d v="2016-04-08T05:00:00"/>
    <s v="08"/>
    <s v="Apr"/>
    <s v="2016"/>
    <d v="2016-04-10T05:00:00"/>
    <s v="10"/>
    <s v="04"/>
    <s v="2016"/>
    <x v="1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s v="music/metal"/>
    <x v="1"/>
    <x v="16"/>
    <d v="2015-08-24T05:00:00"/>
    <s v="24"/>
    <s v="Aug"/>
    <s v="2015"/>
    <d v="2015-08-29T05:00:00"/>
    <s v="29"/>
    <s v="08"/>
    <s v="2015"/>
    <x v="21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s v="photography/photography books"/>
    <x v="7"/>
    <x v="14"/>
    <d v="2017-03-02T06:00:00"/>
    <s v="02"/>
    <s v="Mar"/>
    <s v="2017"/>
    <d v="2017-03-15T05:00:00"/>
    <s v="15"/>
    <s v="03"/>
    <s v="2017"/>
    <x v="115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s v="food/food trucks"/>
    <x v="0"/>
    <x v="0"/>
    <d v="2017-12-28T06:00:00"/>
    <s v="28"/>
    <s v="Dec"/>
    <s v="2017"/>
    <d v="2018-01-02T06:00:00"/>
    <s v="02"/>
    <s v="01"/>
    <s v="2018"/>
    <x v="21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s v="film &amp; video/science fiction"/>
    <x v="4"/>
    <x v="22"/>
    <d v="2017-12-27T06:00:00"/>
    <s v="27"/>
    <s v="Dec"/>
    <s v="2017"/>
    <d v="2018-01-12T06:00:00"/>
    <s v="12"/>
    <s v="01"/>
    <s v="2018"/>
    <x v="31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s v="music/rock"/>
    <x v="1"/>
    <x v="1"/>
    <d v="2015-08-30T05:00:00"/>
    <s v="30"/>
    <s v="Aug"/>
    <s v="2015"/>
    <d v="2015-09-22T05:00:00"/>
    <s v="22"/>
    <s v="09"/>
    <s v="2015"/>
    <x v="20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s v="film &amp; video/documentary"/>
    <x v="4"/>
    <x v="4"/>
    <d v="2011-01-27T06:00:00"/>
    <s v="27"/>
    <s v="Jan"/>
    <s v="2011"/>
    <d v="2011-01-28T06:00:00"/>
    <s v="28"/>
    <s v="01"/>
    <s v="2011"/>
    <x v="5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s v="theater/plays"/>
    <x v="3"/>
    <x v="3"/>
    <d v="2015-08-21T05:00:00"/>
    <s v="21"/>
    <s v="Aug"/>
    <s v="2015"/>
    <d v="2015-08-30T05:00:00"/>
    <s v="30"/>
    <s v="08"/>
    <s v="2015"/>
    <x v="30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s v="music/jazz"/>
    <x v="1"/>
    <x v="17"/>
    <d v="2012-03-28T05:00:00"/>
    <s v="28"/>
    <s v="Mar"/>
    <s v="2012"/>
    <d v="2012-04-27T05:00:00"/>
    <s v="27"/>
    <s v="04"/>
    <s v="2012"/>
    <x v="33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s v="theater/plays"/>
    <x v="3"/>
    <x v="3"/>
    <d v="2018-12-09T06:00:00"/>
    <s v="09"/>
    <s v="Dec"/>
    <s v="2018"/>
    <d v="2018-12-13T06:00:00"/>
    <s v="13"/>
    <s v="12"/>
    <s v="2018"/>
    <x v="3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s v="theater/plays"/>
    <x v="3"/>
    <x v="3"/>
    <d v="2010-10-07T05:00:00"/>
    <s v="07"/>
    <s v="Oct"/>
    <s v="2010"/>
    <d v="2010-10-30T05:00:00"/>
    <s v="30"/>
    <s v="10"/>
    <s v="2010"/>
    <x v="20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s v="music/jazz"/>
    <x v="1"/>
    <x v="17"/>
    <d v="2012-02-20T06:00:00"/>
    <s v="20"/>
    <s v="Feb"/>
    <s v="2012"/>
    <d v="2012-03-01T06:00:00"/>
    <s v="01"/>
    <s v="03"/>
    <s v="2012"/>
    <x v="46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s v="film &amp; video/documentary"/>
    <x v="4"/>
    <x v="4"/>
    <d v="2011-07-09T05:00:00"/>
    <s v="09"/>
    <s v="Jul"/>
    <s v="2011"/>
    <d v="2011-07-23T05:00:00"/>
    <s v="23"/>
    <s v="07"/>
    <s v="2011"/>
    <x v="44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s v="theater/plays"/>
    <x v="3"/>
    <x v="3"/>
    <d v="2013-08-30T05:00:00"/>
    <s v="30"/>
    <s v="Aug"/>
    <s v="2013"/>
    <d v="2013-09-05T05:00:00"/>
    <s v="05"/>
    <s v="09"/>
    <s v="2013"/>
    <x v="8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s v="journalism/audio"/>
    <x v="8"/>
    <x v="23"/>
    <d v="2014-09-10T05:00:00"/>
    <s v="10"/>
    <s v="Sep"/>
    <s v="2014"/>
    <d v="2014-09-19T05:00:00"/>
    <s v="19"/>
    <s v="09"/>
    <s v="2014"/>
    <x v="30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s v="theater/plays"/>
    <x v="3"/>
    <x v="3"/>
    <d v="2012-08-01T05:00:00"/>
    <s v="01"/>
    <s v="Aug"/>
    <s v="2012"/>
    <d v="2012-08-13T05:00:00"/>
    <s v="13"/>
    <s v="08"/>
    <s v="2012"/>
    <x v="10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s v="theater/plays"/>
    <x v="3"/>
    <x v="3"/>
    <d v="2017-06-26T05:00:00"/>
    <s v="26"/>
    <s v="Jun"/>
    <s v="2017"/>
    <d v="2017-07-05T05:00:00"/>
    <s v="05"/>
    <s v="07"/>
    <s v="2017"/>
    <x v="30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s v="music/indie rock"/>
    <x v="1"/>
    <x v="7"/>
    <d v="2016-02-25T06:00:00"/>
    <s v="25"/>
    <s v="Feb"/>
    <s v="2016"/>
    <d v="2016-03-08T06:00:00"/>
    <s v="08"/>
    <s v="03"/>
    <s v="2016"/>
    <x v="10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s v="theater/plays"/>
    <x v="3"/>
    <x v="3"/>
    <d v="2010-07-31T05:00:00"/>
    <s v="31"/>
    <s v="Jul"/>
    <s v="2010"/>
    <d v="2010-08-04T05:00:00"/>
    <s v="04"/>
    <s v="08"/>
    <s v="2010"/>
    <x v="3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s v="theater/plays"/>
    <x v="3"/>
    <x v="3"/>
    <d v="2018-03-21T05:00:00"/>
    <s v="21"/>
    <s v="Mar"/>
    <s v="2018"/>
    <d v="2018-03-31T05:00:00"/>
    <s v="31"/>
    <s v="03"/>
    <s v="2018"/>
    <x v="46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s v="music/indie rock"/>
    <x v="1"/>
    <x v="7"/>
    <d v="2016-04-15T05:00:00"/>
    <s v="15"/>
    <s v="Apr"/>
    <s v="2016"/>
    <d v="2016-05-06T05:00:00"/>
    <s v="06"/>
    <s v="05"/>
    <s v="2016"/>
    <x v="74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s v="photography/photography books"/>
    <x v="7"/>
    <x v="14"/>
    <d v="2011-08-19T05:00:00"/>
    <s v="19"/>
    <s v="Aug"/>
    <s v="2011"/>
    <d v="2011-10-05T05:00:00"/>
    <s v="05"/>
    <s v="10"/>
    <s v="2011"/>
    <x v="41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s v="journalism/audio"/>
    <x v="8"/>
    <x v="23"/>
    <d v="2019-09-11T05:00:00"/>
    <s v="11"/>
    <s v="Sep"/>
    <s v="2019"/>
    <d v="2019-09-18T05:00:00"/>
    <s v="18"/>
    <s v="09"/>
    <s v="2019"/>
    <x v="37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s v="photography/photography books"/>
    <x v="7"/>
    <x v="14"/>
    <d v="2012-09-26T05:00:00"/>
    <s v="26"/>
    <s v="Sep"/>
    <s v="2012"/>
    <d v="2012-10-05T05:00:00"/>
    <s v="05"/>
    <s v="10"/>
    <s v="2012"/>
    <x v="30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s v="publishing/fiction"/>
    <x v="5"/>
    <x v="13"/>
    <d v="2016-07-10T05:00:00"/>
    <s v="10"/>
    <s v="Jul"/>
    <s v="2016"/>
    <d v="2016-08-29T05:00:00"/>
    <s v="29"/>
    <s v="08"/>
    <s v="2016"/>
    <x v="92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s v="film &amp; video/drama"/>
    <x v="4"/>
    <x v="6"/>
    <d v="2019-01-19T06:00:00"/>
    <s v="19"/>
    <s v="Jan"/>
    <s v="2019"/>
    <d v="2019-01-21T06:00:00"/>
    <s v="21"/>
    <s v="01"/>
    <s v="2019"/>
    <x v="1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s v="food/food trucks"/>
    <x v="0"/>
    <x v="0"/>
    <d v="2019-10-18T05:00:00"/>
    <s v="18"/>
    <s v="Oct"/>
    <s v="2019"/>
    <d v="2019-10-23T05:00:00"/>
    <s v="23"/>
    <s v="10"/>
    <s v="2019"/>
    <x v="21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s v="games/mobile games"/>
    <x v="6"/>
    <x v="20"/>
    <d v="2019-12-14T06:00:00"/>
    <s v="14"/>
    <s v="Dec"/>
    <s v="2019"/>
    <d v="2019-12-16T06:00:00"/>
    <s v="16"/>
    <s v="12"/>
    <s v="2019"/>
    <x v="1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s v="theater/plays"/>
    <x v="3"/>
    <x v="3"/>
    <d v="2011-12-21T06:00:00"/>
    <s v="21"/>
    <s v="Dec"/>
    <s v="2011"/>
    <d v="2011-12-27T06:00:00"/>
    <s v="27"/>
    <s v="12"/>
    <s v="2011"/>
    <x v="8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s v="theater/plays"/>
    <x v="3"/>
    <x v="3"/>
    <d v="2013-12-11T06:00:00"/>
    <s v="11"/>
    <s v="Dec"/>
    <s v="2013"/>
    <d v="2013-12-20T06:00:00"/>
    <s v="20"/>
    <s v="12"/>
    <s v="2013"/>
    <x v="30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s v="theater/plays"/>
    <x v="3"/>
    <x v="3"/>
    <d v="2018-09-16T05:00:00"/>
    <s v="16"/>
    <s v="Sep"/>
    <s v="2018"/>
    <d v="2018-09-18T05:00:00"/>
    <s v="18"/>
    <s v="09"/>
    <s v="2018"/>
    <x v="1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s v="publishing/nonfiction"/>
    <x v="5"/>
    <x v="9"/>
    <d v="2010-06-29T05:00:00"/>
    <s v="29"/>
    <s v="Jun"/>
    <s v="2010"/>
    <d v="2010-07-19T05:00:00"/>
    <s v="19"/>
    <s v="07"/>
    <s v="2010"/>
    <x v="18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s v="theater/plays"/>
    <x v="3"/>
    <x v="3"/>
    <d v="2015-08-23T05:00:00"/>
    <s v="23"/>
    <s v="Aug"/>
    <s v="2015"/>
    <d v="2015-09-16T05:00:00"/>
    <s v="16"/>
    <s v="09"/>
    <s v="2015"/>
    <x v="61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s v="technology/wearables"/>
    <x v="2"/>
    <x v="8"/>
    <d v="2018-03-27T05:00:00"/>
    <s v="27"/>
    <s v="Mar"/>
    <s v="2018"/>
    <d v="2018-04-07T05:00:00"/>
    <s v="07"/>
    <s v="04"/>
    <s v="2018"/>
    <x v="4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x v="3"/>
    <x v="3"/>
    <d v="2017-03-12T06:00:00"/>
    <s v="12"/>
    <s v="Mar"/>
    <s v="2017"/>
    <d v="2017-03-15T05:00:00"/>
    <s v="15"/>
    <s v="03"/>
    <s v="2017"/>
    <x v="116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s v="film &amp; video/television"/>
    <x v="4"/>
    <x v="19"/>
    <d v="2019-01-10T06:00:00"/>
    <s v="10"/>
    <s v="Jan"/>
    <s v="2019"/>
    <d v="2019-01-26T06:00:00"/>
    <s v="26"/>
    <s v="01"/>
    <s v="2019"/>
    <x v="31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s v="technology/web"/>
    <x v="2"/>
    <x v="2"/>
    <d v="2013-10-29T05:00:00"/>
    <s v="29"/>
    <s v="Oct"/>
    <s v="2013"/>
    <d v="2013-11-10T06:00:00"/>
    <s v="10"/>
    <s v="11"/>
    <s v="2013"/>
    <x v="117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s v="film &amp; video/documentary"/>
    <x v="4"/>
    <x v="4"/>
    <d v="2011-11-27T06:00:00"/>
    <s v="27"/>
    <s v="Nov"/>
    <s v="2011"/>
    <d v="2011-12-03T06:00:00"/>
    <s v="03"/>
    <s v="12"/>
    <s v="2011"/>
    <x v="8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s v="film &amp; video/documentary"/>
    <x v="4"/>
    <x v="4"/>
    <d v="2012-10-03T05:00:00"/>
    <s v="03"/>
    <s v="Oct"/>
    <s v="2012"/>
    <d v="2012-10-20T05:00:00"/>
    <s v="20"/>
    <s v="10"/>
    <s v="2012"/>
    <x v="0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s v="music/rock"/>
    <x v="1"/>
    <x v="1"/>
    <d v="2019-07-09T05:00:00"/>
    <s v="09"/>
    <s v="Jul"/>
    <s v="2019"/>
    <d v="2019-07-27T05:00:00"/>
    <s v="27"/>
    <s v="07"/>
    <s v="2019"/>
    <x v="51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s v="theater/plays"/>
    <x v="3"/>
    <x v="3"/>
    <d v="2017-10-17T05:00:00"/>
    <s v="17"/>
    <s v="Oct"/>
    <s v="2017"/>
    <d v="2017-11-03T05:00:00"/>
    <s v="03"/>
    <s v="11"/>
    <s v="2017"/>
    <x v="0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s v="theater/plays"/>
    <x v="3"/>
    <x v="3"/>
    <d v="2017-11-27T06:00:00"/>
    <s v="27"/>
    <s v="Nov"/>
    <s v="2017"/>
    <d v="2018-01-03T06:00:00"/>
    <s v="03"/>
    <s v="01"/>
    <s v="2018"/>
    <x v="52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s v="music/rock"/>
    <x v="1"/>
    <x v="1"/>
    <d v="2015-11-14T06:00:00"/>
    <s v="14"/>
    <s v="Nov"/>
    <s v="2015"/>
    <d v="2015-11-30T06:00:00"/>
    <s v="30"/>
    <s v="11"/>
    <s v="2015"/>
    <x v="31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s v="theater/plays"/>
    <x v="3"/>
    <x v="3"/>
    <d v="2015-04-20T05:00:00"/>
    <s v="20"/>
    <s v="Apr"/>
    <s v="2015"/>
    <d v="2015-04-21T05:00:00"/>
    <s v="21"/>
    <s v="04"/>
    <s v="2015"/>
    <x v="5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s v="music/electric music"/>
    <x v="1"/>
    <x v="5"/>
    <d v="2018-03-31T05:00:00"/>
    <s v="31"/>
    <s v="Mar"/>
    <s v="2018"/>
    <d v="2018-04-02T05:00:00"/>
    <s v="02"/>
    <s v="04"/>
    <s v="2018"/>
    <x v="1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s v="technology/wearables"/>
    <x v="2"/>
    <x v="8"/>
    <d v="2011-11-24T06:00:00"/>
    <s v="24"/>
    <s v="Nov"/>
    <s v="2011"/>
    <d v="2011-12-08T06:00:00"/>
    <s v="08"/>
    <s v="12"/>
    <s v="2011"/>
    <x v="44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s v="film &amp; video/drama"/>
    <x v="4"/>
    <x v="6"/>
    <d v="2019-06-25T05:00:00"/>
    <s v="25"/>
    <s v="Jun"/>
    <s v="2019"/>
    <d v="2019-06-26T05:00:00"/>
    <s v="26"/>
    <s v="06"/>
    <s v="2019"/>
    <x v="5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x v="2"/>
    <x v="8"/>
    <d v="2010-01-25T06:00:00"/>
    <s v="25"/>
    <s v="Jan"/>
    <s v="2010"/>
    <d v="2010-02-09T06:00:00"/>
    <s v="09"/>
    <s v="02"/>
    <s v="2010"/>
    <x v="16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s v="theater/plays"/>
    <x v="3"/>
    <x v="3"/>
    <d v="2011-03-27T05:00:00"/>
    <s v="27"/>
    <s v="Mar"/>
    <s v="2011"/>
    <d v="2011-04-03T05:00:00"/>
    <s v="03"/>
    <s v="04"/>
    <s v="2011"/>
    <x v="37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s v="technology/wearables"/>
    <x v="2"/>
    <x v="8"/>
    <d v="2013-07-22T05:00:00"/>
    <s v="22"/>
    <s v="Jul"/>
    <s v="2013"/>
    <d v="2013-07-27T05:00:00"/>
    <s v="27"/>
    <s v="07"/>
    <s v="2013"/>
    <x v="21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s v="publishing/translations"/>
    <x v="5"/>
    <x v="18"/>
    <d v="2012-04-21T05:00:00"/>
    <s v="21"/>
    <s v="Apr"/>
    <s v="2012"/>
    <d v="2012-05-08T05:00:00"/>
    <s v="08"/>
    <s v="05"/>
    <s v="2012"/>
    <x v="0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s v="film &amp; video/animation"/>
    <x v="4"/>
    <x v="10"/>
    <d v="2016-07-04T05:00:00"/>
    <s v="04"/>
    <s v="Jul"/>
    <s v="2016"/>
    <d v="2016-07-19T05:00:00"/>
    <s v="19"/>
    <s v="07"/>
    <s v="2016"/>
    <x v="16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s v="publishing/nonfiction"/>
    <x v="5"/>
    <x v="9"/>
    <d v="2013-12-11T06:00:00"/>
    <s v="11"/>
    <s v="Dec"/>
    <s v="2013"/>
    <d v="2013-12-15T06:00:00"/>
    <s v="15"/>
    <s v="12"/>
    <s v="2013"/>
    <x v="3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s v="technology/web"/>
    <x v="2"/>
    <x v="2"/>
    <d v="2019-01-06T06:00:00"/>
    <s v="06"/>
    <s v="Jan"/>
    <s v="2019"/>
    <d v="2019-01-14T06:00:00"/>
    <s v="14"/>
    <s v="01"/>
    <s v="2019"/>
    <x v="9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s v="film &amp; video/drama"/>
    <x v="4"/>
    <x v="6"/>
    <d v="2018-12-08T06:00:00"/>
    <s v="08"/>
    <s v="Dec"/>
    <s v="2018"/>
    <d v="2019-01-13T06:00:00"/>
    <s v="13"/>
    <s v="01"/>
    <s v="2019"/>
    <x v="42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s v="theater/plays"/>
    <x v="3"/>
    <x v="3"/>
    <d v="2017-05-22T05:00:00"/>
    <s v="22"/>
    <s v="May"/>
    <s v="2017"/>
    <d v="2017-06-01T05:00:00"/>
    <s v="01"/>
    <s v="06"/>
    <s v="2017"/>
    <x v="46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s v="theater/plays"/>
    <x v="3"/>
    <x v="3"/>
    <d v="2012-04-19T05:00:00"/>
    <s v="19"/>
    <s v="Apr"/>
    <s v="2012"/>
    <d v="2012-04-26T05:00:00"/>
    <s v="26"/>
    <s v="04"/>
    <s v="2012"/>
    <x v="37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s v="theater/plays"/>
    <x v="3"/>
    <x v="3"/>
    <d v="2018-07-14T05:00:00"/>
    <s v="14"/>
    <s v="Jul"/>
    <s v="2018"/>
    <d v="2018-07-21T05:00:00"/>
    <s v="21"/>
    <s v="07"/>
    <s v="2018"/>
    <x v="37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s v="theater/plays"/>
    <x v="3"/>
    <x v="3"/>
    <d v="2016-01-24T06:00:00"/>
    <s v="24"/>
    <s v="Jan"/>
    <s v="2016"/>
    <d v="2016-01-26T06:00:00"/>
    <s v="26"/>
    <s v="01"/>
    <s v="2016"/>
    <x v="1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s v="theater/plays"/>
    <x v="3"/>
    <x v="3"/>
    <d v="2016-07-08T05:00:00"/>
    <s v="08"/>
    <s v="Jul"/>
    <s v="2016"/>
    <d v="2016-08-18T05:00:00"/>
    <s v="18"/>
    <s v="08"/>
    <s v="2016"/>
    <x v="58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s v="publishing/radio &amp; podcasts"/>
    <x v="5"/>
    <x v="15"/>
    <d v="2016-08-22T05:00:00"/>
    <s v="22"/>
    <s v="Aug"/>
    <s v="2016"/>
    <d v="2016-09-03T05:00:00"/>
    <s v="03"/>
    <s v="09"/>
    <s v="2016"/>
    <x v="10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s v="music/rock"/>
    <x v="1"/>
    <x v="1"/>
    <d v="2014-08-19T05:00:00"/>
    <s v="19"/>
    <s v="Aug"/>
    <s v="2014"/>
    <d v="2014-08-20T05:00:00"/>
    <s v="20"/>
    <s v="08"/>
    <s v="2014"/>
    <x v="5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s v="games/mobile games"/>
    <x v="6"/>
    <x v="20"/>
    <d v="2010-08-07T05:00:00"/>
    <s v="07"/>
    <s v="Aug"/>
    <s v="2010"/>
    <d v="2010-08-12T05:00:00"/>
    <s v="12"/>
    <s v="08"/>
    <s v="2010"/>
    <x v="21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s v="theater/plays"/>
    <x v="3"/>
    <x v="3"/>
    <d v="2013-07-10T05:00:00"/>
    <s v="10"/>
    <s v="Jul"/>
    <s v="2013"/>
    <d v="2013-08-07T05:00:00"/>
    <s v="07"/>
    <s v="08"/>
    <s v="2013"/>
    <x v="22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s v="film &amp; video/documentary"/>
    <x v="4"/>
    <x v="4"/>
    <d v="2011-08-22T05:00:00"/>
    <s v="22"/>
    <s v="Aug"/>
    <s v="2011"/>
    <d v="2011-09-12T05:00:00"/>
    <s v="12"/>
    <s v="09"/>
    <s v="2011"/>
    <x v="74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s v="technology/wearables"/>
    <x v="2"/>
    <x v="8"/>
    <d v="2013-06-17T05:00:00"/>
    <s v="17"/>
    <s v="Jun"/>
    <s v="2013"/>
    <d v="2013-07-13T05:00:00"/>
    <s v="13"/>
    <s v="07"/>
    <s v="2013"/>
    <x v="29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x v="5"/>
    <x v="13"/>
    <d v="2012-05-29T05:00:00"/>
    <s v="29"/>
    <s v="May"/>
    <s v="2012"/>
    <d v="2012-06-09T05:00:00"/>
    <s v="09"/>
    <s v="06"/>
    <s v="2012"/>
    <x v="4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s v="theater/plays"/>
    <x v="3"/>
    <x v="3"/>
    <d v="2018-02-21T06:00:00"/>
    <s v="21"/>
    <s v="Feb"/>
    <s v="2018"/>
    <d v="2018-03-07T06:00:00"/>
    <s v="07"/>
    <s v="03"/>
    <s v="2018"/>
    <x v="44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s v="music/rock"/>
    <x v="1"/>
    <x v="1"/>
    <d v="2018-04-04T05:00:00"/>
    <s v="04"/>
    <s v="Apr"/>
    <s v="2018"/>
    <d v="2018-04-10T05:00:00"/>
    <s v="10"/>
    <s v="04"/>
    <s v="2018"/>
    <x v="8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s v="film &amp; video/documentary"/>
    <x v="4"/>
    <x v="4"/>
    <d v="2017-11-06T06:00:00"/>
    <s v="06"/>
    <s v="Nov"/>
    <s v="2017"/>
    <d v="2017-12-03T06:00:00"/>
    <s v="03"/>
    <s v="12"/>
    <s v="2017"/>
    <x v="19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s v="theater/plays"/>
    <x v="3"/>
    <x v="3"/>
    <d v="2016-03-02T06:00:00"/>
    <s v="02"/>
    <s v="Mar"/>
    <s v="2016"/>
    <d v="2016-03-23T05:00:00"/>
    <s v="23"/>
    <s v="03"/>
    <s v="2016"/>
    <x v="13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s v="theater/plays"/>
    <x v="3"/>
    <x v="3"/>
    <d v="2014-10-22T05:00:00"/>
    <s v="22"/>
    <s v="Oct"/>
    <s v="2014"/>
    <d v="2014-10-24T05:00:00"/>
    <s v="24"/>
    <s v="10"/>
    <s v="2014"/>
    <x v="1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s v="games/mobile games"/>
    <x v="6"/>
    <x v="20"/>
    <d v="2014-11-15T06:00:00"/>
    <s v="15"/>
    <s v="Nov"/>
    <s v="2014"/>
    <d v="2014-11-17T06:00:00"/>
    <s v="17"/>
    <s v="11"/>
    <s v="2014"/>
    <x v="1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s v="theater/plays"/>
    <x v="3"/>
    <x v="3"/>
    <d v="2010-10-25T05:00:00"/>
    <s v="25"/>
    <s v="Oct"/>
    <s v="2010"/>
    <d v="2010-10-31T05:00:00"/>
    <s v="31"/>
    <s v="10"/>
    <s v="2010"/>
    <x v="8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x v="2"/>
    <x v="2"/>
    <d v="2019-01-20T06:00:00"/>
    <s v="20"/>
    <s v="Jan"/>
    <s v="2019"/>
    <d v="2019-03-19T05:00:00"/>
    <s v="19"/>
    <s v="03"/>
    <s v="2019"/>
    <x v="118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s v="theater/plays"/>
    <x v="3"/>
    <x v="3"/>
    <d v="2016-05-25T05:00:00"/>
    <s v="25"/>
    <s v="May"/>
    <s v="2016"/>
    <d v="2016-06-05T05:00:00"/>
    <s v="05"/>
    <s v="06"/>
    <s v="2016"/>
    <x v="4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s v="film &amp; video/drama"/>
    <x v="4"/>
    <x v="6"/>
    <d v="2013-02-04T06:00:00"/>
    <s v="04"/>
    <s v="Feb"/>
    <s v="2013"/>
    <d v="2013-02-06T06:00:00"/>
    <s v="06"/>
    <s v="02"/>
    <s v="2013"/>
    <x v="1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s v="technology/wearables"/>
    <x v="2"/>
    <x v="8"/>
    <d v="2015-05-23T05:00:00"/>
    <s v="23"/>
    <s v="May"/>
    <s v="2015"/>
    <d v="2015-05-29T05:00:00"/>
    <s v="29"/>
    <s v="05"/>
    <s v="2015"/>
    <x v="8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s v="technology/web"/>
    <x v="2"/>
    <x v="2"/>
    <d v="2017-07-23T05:00:00"/>
    <s v="23"/>
    <s v="Jul"/>
    <s v="2017"/>
    <d v="2017-07-24T05:00:00"/>
    <s v="24"/>
    <s v="07"/>
    <s v="2017"/>
    <x v="5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s v="music/rock"/>
    <x v="1"/>
    <x v="1"/>
    <d v="2017-03-22T05:00:00"/>
    <s v="22"/>
    <s v="Mar"/>
    <s v="2017"/>
    <d v="2017-04-14T05:00:00"/>
    <s v="14"/>
    <s v="04"/>
    <s v="2017"/>
    <x v="20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s v="music/metal"/>
    <x v="1"/>
    <x v="16"/>
    <d v="2014-07-24T05:00:00"/>
    <s v="24"/>
    <s v="Jul"/>
    <s v="2014"/>
    <d v="2014-08-06T05:00:00"/>
    <s v="06"/>
    <s v="08"/>
    <s v="2014"/>
    <x v="38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s v="theater/plays"/>
    <x v="3"/>
    <x v="3"/>
    <d v="2017-01-28T06:00:00"/>
    <s v="28"/>
    <s v="Jan"/>
    <s v="2017"/>
    <d v="2017-02-09T06:00:00"/>
    <s v="09"/>
    <s v="02"/>
    <s v="2017"/>
    <x v="10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s v="photography/photography books"/>
    <x v="7"/>
    <x v="14"/>
    <d v="2016-03-30T05:00:00"/>
    <s v="30"/>
    <s v="Mar"/>
    <s v="2016"/>
    <d v="2016-04-06T05:00:00"/>
    <s v="06"/>
    <s v="04"/>
    <s v="2016"/>
    <x v="37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s v="publishing/nonfiction"/>
    <x v="5"/>
    <x v="9"/>
    <d v="2015-02-20T06:00:00"/>
    <s v="20"/>
    <s v="Feb"/>
    <s v="2015"/>
    <d v="2015-02-24T06:00:00"/>
    <s v="24"/>
    <s v="02"/>
    <s v="2015"/>
    <x v="3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s v="music/indie rock"/>
    <x v="1"/>
    <x v="7"/>
    <d v="2016-11-11T06:00:00"/>
    <s v="11"/>
    <s v="Nov"/>
    <s v="2016"/>
    <d v="2016-11-23T06:00:00"/>
    <s v="23"/>
    <s v="11"/>
    <s v="2016"/>
    <x v="10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s v="theater/plays"/>
    <x v="3"/>
    <x v="3"/>
    <d v="2014-11-16T06:00:00"/>
    <s v="16"/>
    <s v="Nov"/>
    <s v="2014"/>
    <d v="2014-12-08T06:00:00"/>
    <s v="08"/>
    <s v="12"/>
    <s v="2014"/>
    <x v="12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x v="1"/>
    <x v="7"/>
    <d v="2012-06-29T05:00:00"/>
    <s v="29"/>
    <s v="Jun"/>
    <s v="2012"/>
    <d v="2012-06-30T05:00:00"/>
    <s v="30"/>
    <s v="06"/>
    <s v="2012"/>
    <x v="5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s v="theater/plays"/>
    <x v="3"/>
    <x v="3"/>
    <d v="2017-02-03T06:00:00"/>
    <s v="03"/>
    <s v="Feb"/>
    <s v="2017"/>
    <d v="2017-02-06T06:00:00"/>
    <s v="06"/>
    <s v="02"/>
    <s v="2017"/>
    <x v="39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s v="theater/plays"/>
    <x v="3"/>
    <x v="3"/>
    <d v="2010-05-23T05:00:00"/>
    <s v="23"/>
    <s v="May"/>
    <s v="2010"/>
    <d v="2010-05-24T05:00:00"/>
    <s v="24"/>
    <s v="05"/>
    <s v="2010"/>
    <x v="5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s v="music/electric music"/>
    <x v="1"/>
    <x v="5"/>
    <d v="2010-01-19T06:00:00"/>
    <s v="19"/>
    <s v="Jan"/>
    <s v="2010"/>
    <d v="2010-03-02T06:00:00"/>
    <s v="02"/>
    <s v="03"/>
    <s v="2010"/>
    <x v="24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s v="theater/plays"/>
    <x v="3"/>
    <x v="3"/>
    <d v="2015-10-21T05:00:00"/>
    <s v="21"/>
    <s v="Oct"/>
    <s v="2015"/>
    <d v="2015-10-27T05:00:00"/>
    <s v="27"/>
    <s v="10"/>
    <s v="2015"/>
    <x v="8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x v="3"/>
    <x v="3"/>
    <d v="2018-08-10T05:00:00"/>
    <s v="10"/>
    <s v="Aug"/>
    <s v="2018"/>
    <d v="2018-08-12T05:00:00"/>
    <s v="12"/>
    <s v="08"/>
    <s v="2018"/>
    <x v="1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s v="technology/wearables"/>
    <x v="2"/>
    <x v="8"/>
    <d v="2010-05-30T05:00:00"/>
    <s v="30"/>
    <s v="May"/>
    <s v="2010"/>
    <d v="2010-06-26T05:00:00"/>
    <s v="26"/>
    <s v="06"/>
    <s v="2010"/>
    <x v="19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s v="technology/web"/>
    <x v="2"/>
    <x v="2"/>
    <d v="2011-10-09T05:00:00"/>
    <s v="09"/>
    <s v="Oct"/>
    <s v="2011"/>
    <d v="2011-10-14T05:00:00"/>
    <s v="14"/>
    <s v="10"/>
    <s v="2011"/>
    <x v="21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s v="theater/plays"/>
    <x v="3"/>
    <x v="3"/>
    <d v="2010-09-02T05:00:00"/>
    <s v="02"/>
    <s v="Sep"/>
    <s v="2010"/>
    <d v="2010-09-13T05:00:00"/>
    <s v="13"/>
    <s v="09"/>
    <s v="2010"/>
    <x v="4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s v="film &amp; video/animation"/>
    <x v="4"/>
    <x v="10"/>
    <d v="2010-03-01T06:00:00"/>
    <s v="01"/>
    <s v="Mar"/>
    <s v="2010"/>
    <d v="2010-03-26T05:00:00"/>
    <s v="26"/>
    <s v="03"/>
    <s v="2010"/>
    <x v="25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s v="technology/wearables"/>
    <x v="2"/>
    <x v="8"/>
    <d v="2014-10-08T05:00:00"/>
    <s v="08"/>
    <s v="Oct"/>
    <s v="2014"/>
    <d v="2014-10-20T05:00:00"/>
    <s v="20"/>
    <s v="10"/>
    <s v="2014"/>
    <x v="10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x v="1"/>
    <x v="5"/>
    <d v="2010-07-01T05:00:00"/>
    <s v="01"/>
    <s v="Jul"/>
    <s v="2010"/>
    <d v="2010-07-26T05:00:00"/>
    <s v="26"/>
    <s v="07"/>
    <s v="2010"/>
    <x v="45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s v="publishing/nonfiction"/>
    <x v="5"/>
    <x v="9"/>
    <d v="2016-03-17T05:00:00"/>
    <s v="17"/>
    <s v="Mar"/>
    <s v="2016"/>
    <d v="2016-04-01T05:00:00"/>
    <s v="01"/>
    <s v="04"/>
    <s v="2016"/>
    <x v="16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s v="theater/plays"/>
    <x v="3"/>
    <x v="3"/>
    <d v="2010-08-05T05:00:00"/>
    <s v="05"/>
    <s v="Aug"/>
    <s v="2010"/>
    <d v="2010-08-23T05:00:00"/>
    <s v="23"/>
    <s v="08"/>
    <s v="2010"/>
    <x v="51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s v="photography/photography books"/>
    <x v="7"/>
    <x v="14"/>
    <d v="2010-05-23T05:00:00"/>
    <s v="23"/>
    <s v="May"/>
    <s v="2010"/>
    <d v="2010-06-07T05:00:00"/>
    <s v="07"/>
    <s v="06"/>
    <s v="2010"/>
    <x v="16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s v="theater/plays"/>
    <x v="3"/>
    <x v="3"/>
    <d v="2012-10-28T05:00:00"/>
    <s v="28"/>
    <s v="Oct"/>
    <s v="2012"/>
    <d v="2012-12-20T06:00:00"/>
    <s v="20"/>
    <s v="12"/>
    <s v="2012"/>
    <x v="119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s v="theater/plays"/>
    <x v="3"/>
    <x v="3"/>
    <d v="2017-12-27T06:00:00"/>
    <s v="27"/>
    <s v="Dec"/>
    <s v="2017"/>
    <d v="2018-01-08T06:00:00"/>
    <s v="08"/>
    <s v="01"/>
    <s v="2018"/>
    <x v="10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s v="theater/plays"/>
    <x v="3"/>
    <x v="3"/>
    <d v="2015-01-20T06:00:00"/>
    <s v="20"/>
    <s v="Jan"/>
    <s v="2015"/>
    <d v="2015-01-26T06:00:00"/>
    <s v="26"/>
    <s v="01"/>
    <s v="2015"/>
    <x v="8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s v="film &amp; video/drama"/>
    <x v="4"/>
    <x v="6"/>
    <d v="2011-05-12T05:00:00"/>
    <s v="12"/>
    <s v="May"/>
    <s v="2011"/>
    <d v="2011-05-16T05:00:00"/>
    <s v="16"/>
    <s v="05"/>
    <s v="2011"/>
    <x v="3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s v="music/rock"/>
    <x v="1"/>
    <x v="1"/>
    <d v="2014-10-24T05:00:00"/>
    <s v="24"/>
    <s v="Oct"/>
    <s v="2014"/>
    <d v="2014-11-02T05:00:00"/>
    <s v="02"/>
    <s v="11"/>
    <s v="2014"/>
    <x v="30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s v="music/electric music"/>
    <x v="1"/>
    <x v="5"/>
    <d v="2018-02-05T06:00:00"/>
    <s v="05"/>
    <s v="Feb"/>
    <s v="2018"/>
    <d v="2018-03-07T06:00:00"/>
    <s v="07"/>
    <s v="03"/>
    <s v="2018"/>
    <x v="33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s v="games/video games"/>
    <x v="6"/>
    <x v="11"/>
    <d v="2019-08-01T05:00:00"/>
    <s v="01"/>
    <s v="Aug"/>
    <s v="2019"/>
    <d v="2019-08-30T05:00:00"/>
    <s v="30"/>
    <s v="08"/>
    <s v="2019"/>
    <x v="50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s v="music/rock"/>
    <x v="1"/>
    <x v="1"/>
    <d v="2017-07-22T05:00:00"/>
    <s v="22"/>
    <s v="Jul"/>
    <s v="2017"/>
    <d v="2017-07-27T05:00:00"/>
    <s v="27"/>
    <s v="07"/>
    <s v="2017"/>
    <x v="21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s v="music/jazz"/>
    <x v="1"/>
    <x v="17"/>
    <d v="2012-11-28T06:00:00"/>
    <s v="28"/>
    <s v="Nov"/>
    <s v="2012"/>
    <d v="2012-12-09T06:00:00"/>
    <s v="09"/>
    <s v="12"/>
    <s v="2012"/>
    <x v="4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s v="theater/plays"/>
    <x v="3"/>
    <x v="3"/>
    <d v="2012-05-08T05:00:00"/>
    <s v="08"/>
    <s v="May"/>
    <s v="2012"/>
    <d v="2012-06-12T05:00:00"/>
    <s v="12"/>
    <s v="06"/>
    <s v="2012"/>
    <x v="53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s v="music/rock"/>
    <x v="1"/>
    <x v="1"/>
    <d v="2011-05-13T05:00:00"/>
    <s v="13"/>
    <s v="May"/>
    <s v="2011"/>
    <d v="2011-05-21T05:00:00"/>
    <s v="21"/>
    <s v="05"/>
    <s v="2011"/>
    <x v="9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s v="music/indie rock"/>
    <x v="1"/>
    <x v="7"/>
    <d v="2017-04-15T05:00:00"/>
    <s v="15"/>
    <s v="Apr"/>
    <s v="2017"/>
    <d v="2017-05-10T05:00:00"/>
    <s v="10"/>
    <s v="05"/>
    <s v="2017"/>
    <x v="45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s v="film &amp; video/science fiction"/>
    <x v="4"/>
    <x v="22"/>
    <d v="2018-09-19T05:00:00"/>
    <s v="19"/>
    <s v="Sep"/>
    <s v="2018"/>
    <d v="2018-09-20T05:00:00"/>
    <s v="20"/>
    <s v="09"/>
    <s v="2018"/>
    <x v="5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s v="publishing/translations"/>
    <x v="5"/>
    <x v="18"/>
    <d v="2015-10-06T05:00:00"/>
    <s v="06"/>
    <s v="Oct"/>
    <s v="2015"/>
    <d v="2015-11-20T06:00:00"/>
    <s v="20"/>
    <s v="11"/>
    <s v="2015"/>
    <x v="34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x v="3"/>
    <x v="3"/>
    <d v="2013-12-11T06:00:00"/>
    <s v="11"/>
    <s v="Dec"/>
    <s v="2013"/>
    <d v="2013-12-26T06:00:00"/>
    <s v="26"/>
    <s v="12"/>
    <s v="2013"/>
    <x v="16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s v="games/video games"/>
    <x v="6"/>
    <x v="11"/>
    <d v="2013-08-15T05:00:00"/>
    <s v="15"/>
    <s v="Aug"/>
    <s v="2013"/>
    <d v="2013-09-10T05:00:00"/>
    <s v="10"/>
    <s v="09"/>
    <s v="2013"/>
    <x v="29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s v="theater/plays"/>
    <x v="3"/>
    <x v="3"/>
    <d v="2014-04-14T05:00:00"/>
    <s v="14"/>
    <s v="Apr"/>
    <s v="2014"/>
    <d v="2014-04-21T05:00:00"/>
    <s v="21"/>
    <s v="04"/>
    <s v="2014"/>
    <x v="37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s v="theater/plays"/>
    <x v="3"/>
    <x v="3"/>
    <d v="2019-01-26T06:00:00"/>
    <s v="26"/>
    <s v="Jan"/>
    <s v="2019"/>
    <d v="2019-02-22T06:00:00"/>
    <s v="22"/>
    <s v="02"/>
    <s v="2019"/>
    <x v="19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s v="music/indie rock"/>
    <x v="1"/>
    <x v="7"/>
    <d v="2019-02-09T06:00:00"/>
    <s v="09"/>
    <s v="Feb"/>
    <s v="2019"/>
    <d v="2019-02-13T06:00:00"/>
    <s v="13"/>
    <s v="02"/>
    <s v="2019"/>
    <x v="3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s v="theater/plays"/>
    <x v="3"/>
    <x v="3"/>
    <d v="2017-04-13T05:00:00"/>
    <s v="13"/>
    <s v="Apr"/>
    <s v="2017"/>
    <d v="2017-04-23T05:00:00"/>
    <s v="23"/>
    <s v="04"/>
    <s v="2017"/>
    <x v="46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s v="technology/web"/>
    <x v="2"/>
    <x v="2"/>
    <d v="2016-05-23T05:00:00"/>
    <s v="23"/>
    <s v="May"/>
    <s v="2016"/>
    <d v="2016-07-03T05:00:00"/>
    <s v="03"/>
    <s v="07"/>
    <s v="2016"/>
    <x v="58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s v="music/rock"/>
    <x v="1"/>
    <x v="1"/>
    <d v="2014-11-06T06:00:00"/>
    <s v="06"/>
    <s v="Nov"/>
    <s v="2014"/>
    <d v="2014-11-16T06:00:00"/>
    <s v="16"/>
    <s v="11"/>
    <s v="2014"/>
    <x v="46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s v="theater/plays"/>
    <x v="3"/>
    <x v="3"/>
    <d v="2019-07-04T05:00:00"/>
    <s v="04"/>
    <s v="Jul"/>
    <s v="2019"/>
    <d v="2019-07-22T05:00:00"/>
    <s v="22"/>
    <s v="07"/>
    <s v="2019"/>
    <x v="51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s v="theater/plays"/>
    <x v="3"/>
    <x v="3"/>
    <d v="2011-09-23T05:00:00"/>
    <s v="23"/>
    <s v="Sep"/>
    <s v="2011"/>
    <d v="2011-10-22T05:00:00"/>
    <s v="22"/>
    <s v="10"/>
    <s v="2011"/>
    <x v="50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s v="film &amp; video/animation"/>
    <x v="4"/>
    <x v="10"/>
    <d v="2011-08-13T05:00:00"/>
    <s v="13"/>
    <s v="Aug"/>
    <s v="2011"/>
    <d v="2011-08-18T05:00:00"/>
    <s v="18"/>
    <s v="08"/>
    <s v="2011"/>
    <x v="21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s v="theater/plays"/>
    <x v="3"/>
    <x v="3"/>
    <d v="2015-08-14T05:00:00"/>
    <s v="14"/>
    <s v="Aug"/>
    <s v="2015"/>
    <d v="2015-08-23T05:00:00"/>
    <s v="23"/>
    <s v="08"/>
    <s v="2015"/>
    <x v="30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s v="film &amp; video/drama"/>
    <x v="4"/>
    <x v="6"/>
    <d v="2016-07-22T05:00:00"/>
    <s v="22"/>
    <s v="Jul"/>
    <s v="2016"/>
    <d v="2016-08-10T05:00:00"/>
    <s v="10"/>
    <s v="08"/>
    <s v="2016"/>
    <x v="28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s v="theater/plays"/>
    <x v="3"/>
    <x v="3"/>
    <d v="2010-10-31T05:00:00"/>
    <s v="31"/>
    <s v="Oct"/>
    <s v="2010"/>
    <d v="2010-12-21T06:00:00"/>
    <s v="21"/>
    <s v="12"/>
    <s v="2010"/>
    <x v="120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s v="film &amp; video/animation"/>
    <x v="4"/>
    <x v="10"/>
    <d v="2011-03-01T06:00:00"/>
    <s v="01"/>
    <s v="Mar"/>
    <s v="2011"/>
    <d v="2011-03-29T05:00:00"/>
    <s v="29"/>
    <s v="03"/>
    <s v="2011"/>
    <x v="65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s v="music/rock"/>
    <x v="1"/>
    <x v="1"/>
    <d v="2013-12-17T06:00:00"/>
    <s v="17"/>
    <s v="Dec"/>
    <s v="2013"/>
    <d v="2013-12-24T06:00:00"/>
    <s v="24"/>
    <s v="12"/>
    <s v="2013"/>
    <x v="37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s v="technology/web"/>
    <x v="2"/>
    <x v="2"/>
    <d v="2016-03-06T06:00:00"/>
    <s v="06"/>
    <s v="Mar"/>
    <s v="2016"/>
    <d v="2016-03-17T05:00:00"/>
    <s v="17"/>
    <s v="03"/>
    <s v="2016"/>
    <x v="109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s v="film &amp; video/animation"/>
    <x v="4"/>
    <x v="10"/>
    <d v="2019-04-27T05:00:00"/>
    <s v="27"/>
    <s v="Apr"/>
    <s v="2019"/>
    <d v="2019-05-31T05:00:00"/>
    <s v="31"/>
    <s v="05"/>
    <s v="2019"/>
    <x v="15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s v="music/jazz"/>
    <x v="1"/>
    <x v="17"/>
    <d v="2018-03-27T05:00:00"/>
    <s v="27"/>
    <s v="Mar"/>
    <s v="2018"/>
    <d v="2018-04-03T05:00:00"/>
    <s v="03"/>
    <s v="04"/>
    <s v="2018"/>
    <x v="37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s v="music/rock"/>
    <x v="1"/>
    <x v="1"/>
    <d v="2011-05-21T05:00:00"/>
    <s v="21"/>
    <s v="May"/>
    <s v="2011"/>
    <d v="2011-05-30T05:00:00"/>
    <s v="30"/>
    <s v="05"/>
    <s v="2011"/>
    <x v="30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s v="film &amp; video/animation"/>
    <x v="4"/>
    <x v="10"/>
    <d v="2012-10-20T05:00:00"/>
    <s v="20"/>
    <s v="Oct"/>
    <s v="2012"/>
    <d v="2012-11-10T06:00:00"/>
    <s v="10"/>
    <s v="11"/>
    <s v="2012"/>
    <x v="121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s v="theater/plays"/>
    <x v="3"/>
    <x v="3"/>
    <d v="2014-05-27T05:00:00"/>
    <s v="27"/>
    <s v="May"/>
    <s v="2014"/>
    <d v="2014-07-03T05:00:00"/>
    <s v="03"/>
    <s v="07"/>
    <s v="2014"/>
    <x v="52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s v="theater/plays"/>
    <x v="3"/>
    <x v="3"/>
    <d v="2010-02-14T06:00:00"/>
    <s v="14"/>
    <s v="Feb"/>
    <s v="2010"/>
    <d v="2010-02-20T06:00:00"/>
    <s v="20"/>
    <s v="02"/>
    <s v="2010"/>
    <x v="8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s v="food/food trucks"/>
    <x v="0"/>
    <x v="0"/>
    <d v="2016-12-11T06:00:00"/>
    <s v="11"/>
    <s v="Dec"/>
    <s v="2016"/>
    <d v="2016-12-27T06:00:00"/>
    <s v="27"/>
    <s v="12"/>
    <s v="2016"/>
    <x v="31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x v="3"/>
    <x v="3"/>
    <d v="2013-06-26T05:00:00"/>
    <s v="26"/>
    <s v="Jun"/>
    <s v="2013"/>
    <d v="2013-07-24T05:00:00"/>
    <s v="24"/>
    <s v="07"/>
    <s v="2013"/>
    <x v="22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s v="publishing/nonfiction"/>
    <x v="5"/>
    <x v="9"/>
    <d v="2013-06-25T05:00:00"/>
    <s v="25"/>
    <s v="Jun"/>
    <s v="2013"/>
    <d v="2013-06-29T05:00:00"/>
    <s v="29"/>
    <s v="06"/>
    <s v="2013"/>
    <x v="3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s v="music/rock"/>
    <x v="1"/>
    <x v="1"/>
    <d v="2017-12-22T06:00:00"/>
    <s v="22"/>
    <s v="Dec"/>
    <s v="2017"/>
    <d v="2018-01-03T06:00:00"/>
    <s v="03"/>
    <s v="01"/>
    <s v="2018"/>
    <x v="10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s v="film &amp; video/drama"/>
    <x v="4"/>
    <x v="6"/>
    <d v="2016-11-01T05:00:00"/>
    <s v="01"/>
    <s v="Nov"/>
    <s v="2016"/>
    <d v="2016-11-04T05:00:00"/>
    <s v="04"/>
    <s v="11"/>
    <s v="2016"/>
    <x v="39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s v="games/mobile games"/>
    <x v="6"/>
    <x v="20"/>
    <d v="2014-08-08T05:00:00"/>
    <s v="08"/>
    <s v="Aug"/>
    <s v="2014"/>
    <d v="2014-08-15T05:00:00"/>
    <s v="15"/>
    <s v="08"/>
    <s v="2014"/>
    <x v="37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s v="technology/web"/>
    <x v="2"/>
    <x v="2"/>
    <d v="2018-12-30T06:00:00"/>
    <s v="30"/>
    <s v="Dec"/>
    <s v="2018"/>
    <d v="2019-01-22T06:00:00"/>
    <s v="22"/>
    <s v="01"/>
    <s v="2019"/>
    <x v="20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s v="theater/plays"/>
    <x v="3"/>
    <x v="3"/>
    <d v="2012-05-31T05:00:00"/>
    <s v="31"/>
    <s v="May"/>
    <s v="2012"/>
    <d v="2012-06-28T05:00:00"/>
    <s v="28"/>
    <s v="06"/>
    <s v="2012"/>
    <x v="22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s v="theater/plays"/>
    <x v="3"/>
    <x v="3"/>
    <d v="2016-01-30T06:00:00"/>
    <s v="30"/>
    <s v="Jan"/>
    <s v="2016"/>
    <d v="2016-02-03T06:00:00"/>
    <s v="03"/>
    <s v="02"/>
    <s v="2016"/>
    <x v="3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x v="1"/>
    <x v="1"/>
    <d v="2015-06-12T05:00:00"/>
    <s v="12"/>
    <s v="Jun"/>
    <s v="2015"/>
    <d v="2015-06-16T05:00:00"/>
    <s v="16"/>
    <s v="06"/>
    <s v="2015"/>
    <x v="3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s v="photography/photography books"/>
    <x v="7"/>
    <x v="14"/>
    <d v="2019-12-31T06:00:00"/>
    <s v="31"/>
    <s v="Dec"/>
    <s v="2019"/>
    <d v="2020-01-22T06:00:00"/>
    <s v="22"/>
    <s v="01"/>
    <s v="2020"/>
    <x v="12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s v="photography/photography books"/>
    <x v="7"/>
    <x v="14"/>
    <d v="2019-07-04T05:00:00"/>
    <s v="04"/>
    <s v="Jul"/>
    <s v="2019"/>
    <d v="2019-07-06T05:00:00"/>
    <s v="06"/>
    <s v="07"/>
    <s v="2019"/>
    <x v="1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x v="3"/>
    <x v="3"/>
    <d v="2019-01-27T06:00:00"/>
    <s v="27"/>
    <s v="Jan"/>
    <s v="2019"/>
    <d v="2019-03-02T06:00:00"/>
    <s v="02"/>
    <s v="03"/>
    <s v="2019"/>
    <x v="15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s v="music/rock"/>
    <x v="1"/>
    <x v="1"/>
    <d v="2018-01-02T06:00:00"/>
    <s v="02"/>
    <s v="Jan"/>
    <s v="2018"/>
    <d v="2018-01-22T06:00:00"/>
    <s v="22"/>
    <s v="01"/>
    <s v="2018"/>
    <x v="18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s v="film &amp; video/documentary"/>
    <x v="4"/>
    <x v="4"/>
    <d v="2014-11-15T06:00:00"/>
    <s v="15"/>
    <s v="Nov"/>
    <s v="2014"/>
    <d v="2015-01-05T06:00:00"/>
    <s v="05"/>
    <s v="01"/>
    <s v="2015"/>
    <x v="60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s v="film &amp; video/drama"/>
    <x v="4"/>
    <x v="6"/>
    <d v="2012-03-05T06:00:00"/>
    <s v="05"/>
    <s v="Mar"/>
    <s v="2012"/>
    <d v="2012-03-29T05:00:00"/>
    <s v="29"/>
    <s v="03"/>
    <s v="2012"/>
    <x v="122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x v="3"/>
    <x v="3"/>
    <d v="2019-10-15T05:00:00"/>
    <s v="15"/>
    <s v="Oct"/>
    <s v="2019"/>
    <d v="2019-11-28T06:00:00"/>
    <s v="28"/>
    <s v="11"/>
    <s v="2019"/>
    <x v="123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s v="food/food trucks"/>
    <x v="0"/>
    <x v="0"/>
    <d v="2016-05-17T05:00:00"/>
    <s v="17"/>
    <s v="May"/>
    <s v="2016"/>
    <d v="2016-06-03T05:00:00"/>
    <s v="03"/>
    <s v="06"/>
    <s v="2016"/>
    <x v="0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s v="film &amp; video/documentary"/>
    <x v="4"/>
    <x v="4"/>
    <d v="2012-08-14T05:00:00"/>
    <s v="14"/>
    <s v="Aug"/>
    <s v="2012"/>
    <d v="2012-08-15T05:00:00"/>
    <s v="15"/>
    <s v="08"/>
    <s v="2012"/>
    <x v="5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s v="theater/plays"/>
    <x v="3"/>
    <x v="3"/>
    <d v="2017-11-28T06:00:00"/>
    <s v="28"/>
    <s v="Nov"/>
    <s v="2017"/>
    <d v="2017-12-08T06:00:00"/>
    <s v="08"/>
    <s v="12"/>
    <s v="2017"/>
    <x v="46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s v="games/video games"/>
    <x v="6"/>
    <x v="11"/>
    <d v="2016-01-09T06:00:00"/>
    <s v="09"/>
    <s v="Jan"/>
    <s v="2016"/>
    <d v="2016-01-11T06:00:00"/>
    <s v="11"/>
    <s v="01"/>
    <s v="2016"/>
    <x v="1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s v="publishing/nonfiction"/>
    <x v="5"/>
    <x v="9"/>
    <d v="2018-04-16T05:00:00"/>
    <s v="16"/>
    <s v="Apr"/>
    <s v="2018"/>
    <d v="2018-04-21T05:00:00"/>
    <s v="21"/>
    <s v="04"/>
    <s v="2018"/>
    <x v="21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s v="games/video games"/>
    <x v="6"/>
    <x v="11"/>
    <d v="2012-08-27T05:00:00"/>
    <s v="27"/>
    <s v="Aug"/>
    <s v="2012"/>
    <d v="2012-09-06T05:00:00"/>
    <s v="06"/>
    <s v="09"/>
    <s v="2012"/>
    <x v="46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b v="1"/>
    <s v="music/rock"/>
    <x v="1"/>
    <x v="1"/>
    <d v="2016-05-27T05:00:00"/>
    <s v="27"/>
    <s v="May"/>
    <s v="2016"/>
    <d v="2016-05-29T05:00:00"/>
    <s v="29"/>
    <s v="05"/>
    <s v="2016"/>
    <x v="1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s v="music/rock"/>
    <x v="1"/>
    <x v="1"/>
    <d v="2017-11-29T06:00:00"/>
    <s v="29"/>
    <s v="Nov"/>
    <s v="2017"/>
    <d v="2017-12-25T06:00:00"/>
    <s v="25"/>
    <s v="12"/>
    <s v="2017"/>
    <x v="29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s v="theater/plays"/>
    <x v="3"/>
    <x v="3"/>
    <d v="2014-02-10T06:00:00"/>
    <s v="10"/>
    <s v="Feb"/>
    <s v="2014"/>
    <d v="2014-02-12T06:00:00"/>
    <s v="12"/>
    <s v="02"/>
    <s v="2014"/>
    <x v="1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s v="publishing/nonfiction"/>
    <x v="5"/>
    <x v="9"/>
    <d v="2019-05-04T05:00:00"/>
    <s v="04"/>
    <s v="May"/>
    <s v="2019"/>
    <d v="2019-06-01T05:00:00"/>
    <s v="01"/>
    <s v="06"/>
    <s v="2019"/>
    <x v="22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s v="theater/plays"/>
    <x v="3"/>
    <x v="3"/>
    <d v="2019-01-21T06:00:00"/>
    <s v="21"/>
    <s v="Jan"/>
    <s v="2019"/>
    <d v="2019-02-03T06:00:00"/>
    <s v="03"/>
    <s v="02"/>
    <s v="2019"/>
    <x v="38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s v="games/video games"/>
    <x v="6"/>
    <x v="11"/>
    <d v="2012-11-24T06:00:00"/>
    <s v="24"/>
    <s v="Nov"/>
    <s v="2012"/>
    <d v="2012-12-09T06:00:00"/>
    <s v="09"/>
    <s v="12"/>
    <s v="2012"/>
    <x v="16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s v="music/rock"/>
    <x v="1"/>
    <x v="1"/>
    <d v="2018-07-29T05:00:00"/>
    <s v="29"/>
    <s v="Jul"/>
    <s v="2018"/>
    <d v="2018-08-11T05:00:00"/>
    <s v="11"/>
    <s v="08"/>
    <s v="2018"/>
    <x v="38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s v="film &amp; video/documentary"/>
    <x v="4"/>
    <x v="4"/>
    <d v="2017-02-28T06:00:00"/>
    <s v="28"/>
    <s v="Feb"/>
    <s v="2017"/>
    <d v="2017-03-13T05:00:00"/>
    <s v="13"/>
    <s v="03"/>
    <s v="2017"/>
    <x v="115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s v="music/rock"/>
    <x v="1"/>
    <x v="1"/>
    <d v="2014-02-28T06:00:00"/>
    <s v="28"/>
    <s v="Feb"/>
    <s v="2014"/>
    <d v="2014-03-17T05:00:00"/>
    <s v="17"/>
    <s v="03"/>
    <s v="2014"/>
    <x v="124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s v="music/rock"/>
    <x v="1"/>
    <x v="1"/>
    <d v="2014-09-10T05:00:00"/>
    <s v="10"/>
    <s v="Sep"/>
    <s v="2014"/>
    <d v="2014-10-05T05:00:00"/>
    <s v="05"/>
    <s v="10"/>
    <s v="2014"/>
    <x v="45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s v="publishing/nonfiction"/>
    <x v="5"/>
    <x v="9"/>
    <d v="2010-06-19T05:00:00"/>
    <s v="19"/>
    <s v="Jun"/>
    <s v="2010"/>
    <d v="2010-07-21T05:00:00"/>
    <s v="21"/>
    <s v="07"/>
    <s v="2010"/>
    <x v="63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s v="film &amp; video/shorts"/>
    <x v="4"/>
    <x v="12"/>
    <d v="2017-07-25T05:00:00"/>
    <s v="25"/>
    <s v="Jul"/>
    <s v="2017"/>
    <d v="2017-08-06T05:00:00"/>
    <s v="06"/>
    <s v="08"/>
    <s v="2017"/>
    <x v="10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s v="theater/plays"/>
    <x v="3"/>
    <x v="3"/>
    <d v="2010-12-13T06:00:00"/>
    <s v="13"/>
    <s v="Dec"/>
    <s v="2010"/>
    <d v="2011-01-10T06:00:00"/>
    <s v="10"/>
    <s v="01"/>
    <s v="2011"/>
    <x v="22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s v="film &amp; video/drama"/>
    <x v="4"/>
    <x v="6"/>
    <d v="2011-05-03T05:00:00"/>
    <s v="03"/>
    <s v="May"/>
    <s v="2011"/>
    <d v="2011-05-15T05:00:00"/>
    <s v="15"/>
    <s v="05"/>
    <s v="2011"/>
    <x v="10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x v="3"/>
    <x v="3"/>
    <d v="2018-08-28T05:00:00"/>
    <s v="28"/>
    <s v="Aug"/>
    <s v="2018"/>
    <d v="2018-09-22T05:00:00"/>
    <s v="22"/>
    <s v="09"/>
    <s v="2018"/>
    <x v="45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s v="theater/plays"/>
    <x v="3"/>
    <x v="3"/>
    <d v="2015-06-09T05:00:00"/>
    <s v="09"/>
    <s v="Jun"/>
    <s v="2015"/>
    <d v="2015-06-24T05:00:00"/>
    <s v="24"/>
    <s v="06"/>
    <s v="2015"/>
    <x v="16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s v="theater/plays"/>
    <x v="3"/>
    <x v="3"/>
    <d v="2018-01-03T06:00:00"/>
    <s v="03"/>
    <s v="Jan"/>
    <s v="2018"/>
    <d v="2018-03-03T06:00:00"/>
    <s v="03"/>
    <s v="03"/>
    <s v="2018"/>
    <x v="125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s v="photography/photography books"/>
    <x v="7"/>
    <x v="14"/>
    <d v="2012-03-26T05:00:00"/>
    <s v="26"/>
    <s v="Mar"/>
    <s v="2012"/>
    <d v="2012-04-29T05:00:00"/>
    <s v="29"/>
    <s v="04"/>
    <s v="2012"/>
    <x v="15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s v="publishing/translations"/>
    <x v="5"/>
    <x v="18"/>
    <d v="2015-10-22T05:00:00"/>
    <s v="22"/>
    <s v="Oct"/>
    <s v="2015"/>
    <d v="2015-11-25T06:00:00"/>
    <s v="25"/>
    <s v="11"/>
    <s v="2015"/>
    <x v="126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s v="publishing/translations"/>
    <x v="5"/>
    <x v="18"/>
    <d v="2011-02-14T06:00:00"/>
    <s v="14"/>
    <s v="Feb"/>
    <s v="2011"/>
    <d v="2011-02-25T06:00:00"/>
    <s v="25"/>
    <s v="02"/>
    <s v="2011"/>
    <x v="4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s v="theater/plays"/>
    <x v="3"/>
    <x v="3"/>
    <d v="2013-06-23T05:00:00"/>
    <s v="23"/>
    <s v="Jun"/>
    <s v="2013"/>
    <d v="2013-06-29T05:00:00"/>
    <s v="29"/>
    <s v="06"/>
    <s v="2013"/>
    <x v="8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s v="technology/web"/>
    <x v="2"/>
    <x v="2"/>
    <d v="2015-02-28T06:00:00"/>
    <s v="28"/>
    <s v="Feb"/>
    <s v="2015"/>
    <d v="2015-03-06T06:00:00"/>
    <s v="06"/>
    <s v="03"/>
    <s v="2015"/>
    <x v="8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s v="music/indie rock"/>
    <x v="1"/>
    <x v="7"/>
    <d v="2010-02-05T06:00:00"/>
    <s v="05"/>
    <s v="Feb"/>
    <s v="2010"/>
    <d v="2010-02-16T06:00:00"/>
    <s v="16"/>
    <s v="02"/>
    <s v="2010"/>
    <x v="4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s v="music/jazz"/>
    <x v="1"/>
    <x v="17"/>
    <d v="2011-03-27T05:00:00"/>
    <s v="27"/>
    <s v="Mar"/>
    <s v="2011"/>
    <d v="2011-05-20T05:00:00"/>
    <s v="20"/>
    <s v="05"/>
    <s v="2011"/>
    <x v="49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s v="theater/plays"/>
    <x v="3"/>
    <x v="3"/>
    <d v="2018-09-27T05:00:00"/>
    <s v="27"/>
    <s v="Sep"/>
    <s v="2018"/>
    <d v="2018-10-06T05:00:00"/>
    <s v="06"/>
    <s v="10"/>
    <s v="2018"/>
    <x v="30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s v="film &amp; video/documentary"/>
    <x v="4"/>
    <x v="4"/>
    <d v="2014-03-17T05:00:00"/>
    <s v="17"/>
    <s v="Mar"/>
    <s v="2014"/>
    <d v="2014-05-01T05:00:00"/>
    <s v="01"/>
    <s v="05"/>
    <s v="2014"/>
    <x v="102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s v="theater/plays"/>
    <x v="3"/>
    <x v="3"/>
    <d v="2014-07-16T05:00:00"/>
    <s v="16"/>
    <s v="Jul"/>
    <s v="2014"/>
    <d v="2014-07-18T05:00:00"/>
    <s v="18"/>
    <s v="07"/>
    <s v="2014"/>
    <x v="1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s v="technology/web"/>
    <x v="2"/>
    <x v="2"/>
    <d v="2016-02-19T06:00:00"/>
    <s v="19"/>
    <s v="Feb"/>
    <s v="2016"/>
    <d v="2016-03-06T06:00:00"/>
    <s v="06"/>
    <s v="03"/>
    <s v="2016"/>
    <x v="31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s v="technology/wearables"/>
    <x v="2"/>
    <x v="8"/>
    <d v="2018-06-15T05:00:00"/>
    <s v="15"/>
    <s v="Jun"/>
    <s v="2018"/>
    <d v="2018-06-18T05:00:00"/>
    <s v="18"/>
    <s v="06"/>
    <s v="2018"/>
    <x v="39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s v="photography/photography books"/>
    <x v="7"/>
    <x v="14"/>
    <d v="2018-08-26T05:00:00"/>
    <s v="26"/>
    <s v="Aug"/>
    <s v="2018"/>
    <d v="2018-09-01T05:00:00"/>
    <s v="01"/>
    <s v="09"/>
    <s v="2018"/>
    <x v="8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s v="film &amp; video/documentary"/>
    <x v="4"/>
    <x v="4"/>
    <d v="2012-01-22T06:00:00"/>
    <s v="22"/>
    <s v="Jan"/>
    <s v="2012"/>
    <d v="2012-01-25T06:00:00"/>
    <s v="25"/>
    <s v="01"/>
    <s v="2012"/>
    <x v="39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s v="technology/web"/>
    <x v="2"/>
    <x v="2"/>
    <d v="2018-05-15T05:00:00"/>
    <s v="15"/>
    <s v="May"/>
    <s v="2018"/>
    <d v="2018-06-21T05:00:00"/>
    <s v="21"/>
    <s v="06"/>
    <s v="2018"/>
    <x v="52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s v="technology/web"/>
    <x v="2"/>
    <x v="2"/>
    <d v="2018-07-21T05:00:00"/>
    <s v="21"/>
    <s v="Jul"/>
    <s v="2018"/>
    <d v="2018-08-26T05:00:00"/>
    <s v="26"/>
    <s v="08"/>
    <s v="2018"/>
    <x v="42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s v="food/food trucks"/>
    <x v="0"/>
    <x v="0"/>
    <d v="2018-01-07T06:00:00"/>
    <s v="07"/>
    <s v="Jan"/>
    <s v="2018"/>
    <d v="2018-01-10T06:00:00"/>
    <s v="10"/>
    <s v="01"/>
    <s v="2018"/>
    <x v="39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s v="film &amp; video/drama"/>
    <x v="4"/>
    <x v="6"/>
    <d v="2010-06-12T05:00:00"/>
    <s v="12"/>
    <s v="Jun"/>
    <s v="2010"/>
    <d v="2010-06-21T05:00:00"/>
    <s v="21"/>
    <s v="06"/>
    <s v="2010"/>
    <x v="30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s v="music/indie rock"/>
    <x v="1"/>
    <x v="7"/>
    <d v="2012-02-09T06:00:00"/>
    <s v="09"/>
    <s v="Feb"/>
    <s v="2012"/>
    <d v="2012-02-12T06:00:00"/>
    <s v="12"/>
    <s v="02"/>
    <s v="2012"/>
    <x v="39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x v="1"/>
    <x v="1"/>
    <d v="2011-11-19T06:00:00"/>
    <s v="19"/>
    <s v="Nov"/>
    <s v="2011"/>
    <d v="2011-12-04T06:00:00"/>
    <s v="04"/>
    <s v="12"/>
    <s v="2011"/>
    <x v="16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s v="music/electric music"/>
    <x v="1"/>
    <x v="5"/>
    <d v="2012-05-02T05:00:00"/>
    <s v="02"/>
    <s v="May"/>
    <s v="2012"/>
    <d v="2012-06-04T05:00:00"/>
    <s v="04"/>
    <s v="06"/>
    <s v="2012"/>
    <x v="72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s v="games/video games"/>
    <x v="6"/>
    <x v="11"/>
    <d v="2011-07-16T05:00:00"/>
    <s v="16"/>
    <s v="Jul"/>
    <s v="2011"/>
    <d v="2011-07-26T05:00:00"/>
    <s v="26"/>
    <s v="07"/>
    <s v="2011"/>
    <x v="46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s v="music/indie rock"/>
    <x v="1"/>
    <x v="7"/>
    <d v="2011-06-20T05:00:00"/>
    <s v="20"/>
    <s v="Jun"/>
    <s v="2011"/>
    <d v="2011-06-25T05:00:00"/>
    <s v="25"/>
    <s v="06"/>
    <s v="2011"/>
    <x v="21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s v="publishing/fiction"/>
    <x v="5"/>
    <x v="13"/>
    <d v="2019-11-18T06:00:00"/>
    <s v="18"/>
    <s v="Nov"/>
    <s v="2019"/>
    <d v="2019-12-15T06:00:00"/>
    <s v="15"/>
    <s v="12"/>
    <s v="2019"/>
    <x v="19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s v="theater/plays"/>
    <x v="3"/>
    <x v="3"/>
    <d v="2011-06-18T05:00:00"/>
    <s v="18"/>
    <s v="Jun"/>
    <s v="2011"/>
    <d v="2011-07-19T05:00:00"/>
    <s v="19"/>
    <s v="07"/>
    <s v="2011"/>
    <x v="75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s v="food/food trucks"/>
    <x v="0"/>
    <x v="0"/>
    <d v="2012-04-24T05:00:00"/>
    <s v="24"/>
    <s v="Apr"/>
    <s v="2012"/>
    <d v="2012-05-11T05:00:00"/>
    <s v="11"/>
    <s v="05"/>
    <s v="2012"/>
    <x v="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s v="film &amp; video/shorts"/>
    <x v="4"/>
    <x v="12"/>
    <d v="2012-02-05T06:00:00"/>
    <s v="05"/>
    <s v="Feb"/>
    <s v="2012"/>
    <d v="2012-02-28T06:00:00"/>
    <s v="28"/>
    <s v="02"/>
    <s v="2012"/>
    <x v="20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s v="food/food trucks"/>
    <x v="0"/>
    <x v="0"/>
    <d v="2018-04-21T05:00:00"/>
    <s v="21"/>
    <s v="Apr"/>
    <s v="2018"/>
    <d v="2018-04-28T05:00:00"/>
    <s v="28"/>
    <s v="04"/>
    <s v="2018"/>
    <x v="37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s v="theater/plays"/>
    <x v="3"/>
    <x v="3"/>
    <d v="2013-03-01T06:00:00"/>
    <s v="01"/>
    <s v="Mar"/>
    <s v="2013"/>
    <d v="2013-03-19T05:00:00"/>
    <s v="19"/>
    <s v="03"/>
    <s v="2013"/>
    <x v="127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s v="technology/wearables"/>
    <x v="2"/>
    <x v="8"/>
    <d v="2019-02-19T06:00:00"/>
    <s v="19"/>
    <s v="Feb"/>
    <s v="2019"/>
    <d v="2019-03-01T06:00:00"/>
    <s v="01"/>
    <s v="03"/>
    <s v="2019"/>
    <x v="46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s v="theater/plays"/>
    <x v="3"/>
    <x v="3"/>
    <d v="2010-03-21T05:00:00"/>
    <s v="21"/>
    <s v="Mar"/>
    <s v="2010"/>
    <d v="2010-03-29T05:00:00"/>
    <s v="29"/>
    <s v="03"/>
    <s v="2010"/>
    <x v="9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s v="theater/plays"/>
    <x v="3"/>
    <x v="3"/>
    <d v="2011-08-01T05:00:00"/>
    <s v="01"/>
    <s v="Aug"/>
    <s v="2011"/>
    <d v="2011-08-05T05:00:00"/>
    <s v="05"/>
    <s v="08"/>
    <s v="2011"/>
    <x v="3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s v="film &amp; video/television"/>
    <x v="4"/>
    <x v="19"/>
    <d v="2015-06-17T05:00:00"/>
    <s v="17"/>
    <s v="Jun"/>
    <s v="2015"/>
    <d v="2015-07-10T05:00:00"/>
    <s v="10"/>
    <s v="07"/>
    <s v="2015"/>
    <x v="20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s v="film &amp; video/shorts"/>
    <x v="4"/>
    <x v="12"/>
    <d v="2016-08-19T05:00:00"/>
    <s v="19"/>
    <s v="Aug"/>
    <s v="2016"/>
    <d v="2016-08-24T05:00:00"/>
    <s v="24"/>
    <s v="08"/>
    <s v="2016"/>
    <x v="21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s v="theater/plays"/>
    <x v="3"/>
    <x v="3"/>
    <d v="2014-09-15T05:00:00"/>
    <s v="15"/>
    <s v="Sep"/>
    <s v="2014"/>
    <d v="2014-09-24T05:00:00"/>
    <s v="24"/>
    <s v="09"/>
    <s v="2014"/>
    <x v="30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s v="photography/photography books"/>
    <x v="7"/>
    <x v="14"/>
    <d v="2011-05-08T05:00:00"/>
    <s v="08"/>
    <s v="May"/>
    <s v="2011"/>
    <d v="2011-05-09T05:00:00"/>
    <s v="09"/>
    <s v="05"/>
    <s v="2011"/>
    <x v="5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s v="food/food trucks"/>
    <x v="0"/>
    <x v="0"/>
    <d v="2018-10-09T05:00:00"/>
    <s v="09"/>
    <s v="Oct"/>
    <s v="2018"/>
    <d v="2018-10-15T05:00:00"/>
    <s v="15"/>
    <s v="10"/>
    <s v="2018"/>
    <x v="8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s v="theater/plays"/>
    <x v="3"/>
    <x v="3"/>
    <d v="2013-10-12T05:00:00"/>
    <s v="12"/>
    <s v="Oct"/>
    <s v="2013"/>
    <d v="2013-10-23T05:00:00"/>
    <s v="23"/>
    <s v="10"/>
    <s v="2013"/>
    <x v="4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s v="film &amp; video/drama"/>
    <x v="4"/>
    <x v="6"/>
    <d v="2010-06-21T05:00:00"/>
    <s v="21"/>
    <s v="Jun"/>
    <s v="2010"/>
    <d v="2010-07-05T05:00:00"/>
    <s v="05"/>
    <s v="07"/>
    <s v="2010"/>
    <x v="44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s v="theater/plays"/>
    <x v="3"/>
    <x v="3"/>
    <d v="2015-08-24T05:00:00"/>
    <s v="24"/>
    <s v="Aug"/>
    <s v="2015"/>
    <d v="2015-09-18T05:00:00"/>
    <s v="18"/>
    <s v="09"/>
    <s v="2015"/>
    <x v="45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s v="theater/plays"/>
    <x v="3"/>
    <x v="3"/>
    <d v="2017-11-01T05:00:00"/>
    <s v="01"/>
    <s v="Nov"/>
    <s v="2017"/>
    <d v="2017-11-19T06:00:00"/>
    <s v="19"/>
    <s v="11"/>
    <s v="2017"/>
    <x v="128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s v="film &amp; video/science fiction"/>
    <x v="4"/>
    <x v="22"/>
    <d v="2018-09-03T05:00:00"/>
    <s v="03"/>
    <s v="Sep"/>
    <s v="2018"/>
    <d v="2018-09-08T05:00:00"/>
    <s v="08"/>
    <s v="09"/>
    <s v="2018"/>
    <x v="21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s v="photography/photography books"/>
    <x v="7"/>
    <x v="14"/>
    <d v="2014-01-08T06:00:00"/>
    <s v="08"/>
    <s v="Jan"/>
    <s v="2014"/>
    <d v="2014-01-13T06:00:00"/>
    <s v="13"/>
    <s v="01"/>
    <s v="2014"/>
    <x v="21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s v="photography/photography books"/>
    <x v="7"/>
    <x v="14"/>
    <d v="2010-04-23T05:00:00"/>
    <s v="23"/>
    <s v="Apr"/>
    <s v="2010"/>
    <d v="2010-05-31T05:00:00"/>
    <s v="31"/>
    <s v="05"/>
    <s v="2010"/>
    <x v="77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s v="music/rock"/>
    <x v="1"/>
    <x v="1"/>
    <d v="2011-01-13T06:00:00"/>
    <s v="13"/>
    <s v="Jan"/>
    <s v="2011"/>
    <d v="2011-01-14T06:00:00"/>
    <s v="14"/>
    <s v="01"/>
    <s v="2011"/>
    <x v="5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s v="photography/photography books"/>
    <x v="7"/>
    <x v="14"/>
    <d v="2019-06-08T05:00:00"/>
    <s v="08"/>
    <s v="Jun"/>
    <s v="2019"/>
    <d v="2019-07-02T05:00:00"/>
    <s v="02"/>
    <s v="07"/>
    <s v="2019"/>
    <x v="61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s v="food/food trucks"/>
    <x v="0"/>
    <x v="0"/>
    <d v="2016-07-26T05:00:00"/>
    <s v="26"/>
    <s v="Jul"/>
    <s v="2016"/>
    <d v="2016-07-27T05:00:00"/>
    <s v="27"/>
    <s v="07"/>
    <s v="2016"/>
    <x v="5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s v="music/metal"/>
    <x v="1"/>
    <x v="16"/>
    <d v="2020-01-15T06:00:00"/>
    <s v="15"/>
    <s v="Jan"/>
    <s v="2020"/>
    <d v="2020-02-08T06:00:00"/>
    <s v="08"/>
    <s v="02"/>
    <s v="2020"/>
    <x v="61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s v="publishing/nonfiction"/>
    <x v="5"/>
    <x v="9"/>
    <d v="2017-02-22T06:00:00"/>
    <s v="22"/>
    <s v="Feb"/>
    <s v="2017"/>
    <d v="2017-03-03T06:00:00"/>
    <s v="03"/>
    <s v="03"/>
    <s v="2017"/>
    <x v="30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s v="music/electric music"/>
    <x v="1"/>
    <x v="5"/>
    <d v="2019-07-21T05:00:00"/>
    <s v="21"/>
    <s v="Jul"/>
    <s v="2019"/>
    <d v="2019-07-23T05:00:00"/>
    <s v="23"/>
    <s v="07"/>
    <s v="2019"/>
    <x v="1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s v="theater/plays"/>
    <x v="3"/>
    <x v="3"/>
    <d v="2015-07-09T05:00:00"/>
    <s v="09"/>
    <s v="Jul"/>
    <s v="2015"/>
    <d v="2015-08-07T05:00:00"/>
    <s v="07"/>
    <s v="08"/>
    <s v="2015"/>
    <x v="50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x v="3"/>
    <x v="3"/>
    <d v="2015-01-21T06:00:00"/>
    <s v="21"/>
    <s v="Jan"/>
    <s v="2015"/>
    <d v="2015-01-25T06:00:00"/>
    <s v="25"/>
    <s v="01"/>
    <s v="2015"/>
    <x v="3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s v="film &amp; video/shorts"/>
    <x v="4"/>
    <x v="12"/>
    <d v="2010-05-25T05:00:00"/>
    <s v="25"/>
    <s v="May"/>
    <s v="2010"/>
    <d v="2010-06-30T05:00:00"/>
    <s v="30"/>
    <s v="06"/>
    <s v="2010"/>
    <x v="42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s v="theater/plays"/>
    <x v="3"/>
    <x v="3"/>
    <d v="2014-05-04T05:00:00"/>
    <s v="04"/>
    <s v="May"/>
    <s v="2014"/>
    <d v="2014-05-06T05:00:00"/>
    <s v="06"/>
    <s v="05"/>
    <s v="2014"/>
    <x v="1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s v="theater/plays"/>
    <x v="3"/>
    <x v="3"/>
    <d v="2010-06-06T05:00:00"/>
    <s v="06"/>
    <s v="Jun"/>
    <s v="2010"/>
    <d v="2010-07-14T05:00:00"/>
    <s v="14"/>
    <s v="07"/>
    <s v="2010"/>
    <x v="77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s v="music/indie rock"/>
    <x v="1"/>
    <x v="7"/>
    <d v="2010-08-26T05:00:00"/>
    <s v="26"/>
    <s v="Aug"/>
    <s v="2010"/>
    <d v="2010-09-13T05:00:00"/>
    <s v="13"/>
    <s v="09"/>
    <s v="2010"/>
    <x v="51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s v="theater/plays"/>
    <x v="3"/>
    <x v="3"/>
    <d v="2015-07-17T05:00:00"/>
    <s v="17"/>
    <s v="Jul"/>
    <s v="2015"/>
    <d v="2015-09-02T05:00:00"/>
    <s v="02"/>
    <s v="09"/>
    <s v="2015"/>
    <x v="41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s v="theater/plays"/>
    <x v="3"/>
    <x v="3"/>
    <d v="2017-04-11T05:00:00"/>
    <s v="11"/>
    <s v="Apr"/>
    <s v="2017"/>
    <d v="2017-04-30T05:00:00"/>
    <s v="30"/>
    <s v="04"/>
    <s v="2017"/>
    <x v="28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s v="music/electric music"/>
    <x v="1"/>
    <x v="5"/>
    <d v="2014-03-12T05:00:00"/>
    <s v="12"/>
    <s v="Mar"/>
    <s v="2014"/>
    <d v="2014-03-19T05:00:00"/>
    <s v="19"/>
    <s v="03"/>
    <s v="2014"/>
    <x v="37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s v="music/indie rock"/>
    <x v="1"/>
    <x v="7"/>
    <d v="2019-06-24T05:00:00"/>
    <s v="24"/>
    <s v="Jun"/>
    <s v="2019"/>
    <d v="2019-06-25T05:00:00"/>
    <s v="25"/>
    <s v="06"/>
    <s v="2019"/>
    <x v="5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s v="film &amp; video/documentary"/>
    <x v="4"/>
    <x v="4"/>
    <d v="2011-12-03T06:00:00"/>
    <s v="03"/>
    <s v="Dec"/>
    <s v="2011"/>
    <d v="2012-01-16T06:00:00"/>
    <s v="16"/>
    <s v="01"/>
    <s v="2012"/>
    <x v="71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s v="publishing/translations"/>
    <x v="5"/>
    <x v="18"/>
    <d v="2010-05-21T05:00:00"/>
    <s v="21"/>
    <s v="May"/>
    <s v="2010"/>
    <d v="2010-07-01T05:00:00"/>
    <s v="01"/>
    <s v="07"/>
    <s v="2010"/>
    <x v="58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s v="film &amp; video/documentary"/>
    <x v="4"/>
    <x v="4"/>
    <d v="2015-06-15T05:00:00"/>
    <s v="15"/>
    <s v="Jun"/>
    <s v="2015"/>
    <d v="2015-06-19T05:00:00"/>
    <s v="19"/>
    <s v="06"/>
    <s v="2015"/>
    <x v="3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s v="film &amp; video/television"/>
    <x v="4"/>
    <x v="19"/>
    <d v="2013-07-11T05:00:00"/>
    <s v="11"/>
    <s v="Jul"/>
    <s v="2013"/>
    <d v="2013-08-10T05:00:00"/>
    <s v="10"/>
    <s v="08"/>
    <s v="2013"/>
    <x v="33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s v="theater/plays"/>
    <x v="3"/>
    <x v="3"/>
    <d v="2018-02-03T06:00:00"/>
    <s v="03"/>
    <s v="Feb"/>
    <s v="2018"/>
    <d v="2018-02-12T06:00:00"/>
    <s v="12"/>
    <s v="02"/>
    <s v="2018"/>
    <x v="30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s v="food/food trucks"/>
    <x v="0"/>
    <x v="0"/>
    <d v="2011-07-14T05:00:00"/>
    <s v="14"/>
    <s v="Jul"/>
    <s v="2011"/>
    <d v="2011-07-17T05:00:00"/>
    <s v="17"/>
    <s v="07"/>
    <s v="2011"/>
    <x v="39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s v="theater/plays"/>
    <x v="3"/>
    <x v="3"/>
    <d v="2019-04-28T05:00:00"/>
    <s v="28"/>
    <s v="Apr"/>
    <s v="2019"/>
    <d v="2019-04-30T05:00:00"/>
    <s v="30"/>
    <s v="04"/>
    <s v="2019"/>
    <x v="1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s v="film &amp; video/documentary"/>
    <x v="4"/>
    <x v="4"/>
    <d v="2019-12-16T06:00:00"/>
    <s v="16"/>
    <s v="Dec"/>
    <s v="2019"/>
    <d v="2019-12-22T06:00:00"/>
    <s v="22"/>
    <s v="12"/>
    <s v="2019"/>
    <x v="8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s v="music/jazz"/>
    <x v="1"/>
    <x v="17"/>
    <d v="2013-10-07T05:00:00"/>
    <s v="07"/>
    <s v="Oct"/>
    <s v="2013"/>
    <d v="2013-10-25T05:00:00"/>
    <s v="25"/>
    <s v="10"/>
    <s v="2013"/>
    <x v="51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x v="2"/>
    <x v="2"/>
    <d v="2014-09-19T05:00:00"/>
    <s v="19"/>
    <s v="Sep"/>
    <s v="2014"/>
    <d v="2014-09-20T05:00:00"/>
    <s v="20"/>
    <s v="09"/>
    <s v="2014"/>
    <x v="5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s v="music/rock"/>
    <x v="1"/>
    <x v="1"/>
    <d v="2018-07-17T05:00:00"/>
    <s v="17"/>
    <s v="Jul"/>
    <s v="2018"/>
    <d v="2018-08-19T05:00:00"/>
    <s v="19"/>
    <s v="08"/>
    <s v="2018"/>
    <x v="72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s v="technology/web"/>
    <x v="2"/>
    <x v="2"/>
    <d v="2016-01-30T06:00:00"/>
    <s v="30"/>
    <s v="Jan"/>
    <s v="2016"/>
    <d v="2016-03-12T06:00:00"/>
    <s v="12"/>
    <s v="03"/>
    <s v="2016"/>
    <x v="24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s v="publishing/nonfiction"/>
    <x v="5"/>
    <x v="9"/>
    <d v="2012-05-05T05:00:00"/>
    <s v="05"/>
    <s v="May"/>
    <s v="2012"/>
    <d v="2012-05-20T05:00:00"/>
    <s v="20"/>
    <s v="05"/>
    <s v="2012"/>
    <x v="16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s v="publishing/radio &amp; podcasts"/>
    <x v="5"/>
    <x v="15"/>
    <d v="2012-10-04T05:00:00"/>
    <s v="04"/>
    <s v="Oct"/>
    <s v="2012"/>
    <d v="2012-10-08T05:00:00"/>
    <s v="08"/>
    <s v="10"/>
    <s v="2012"/>
    <x v="3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s v="theater/plays"/>
    <x v="3"/>
    <x v="3"/>
    <d v="2013-09-19T05:00:00"/>
    <s v="19"/>
    <s v="Sep"/>
    <s v="2013"/>
    <d v="2013-09-22T05:00:00"/>
    <s v="22"/>
    <s v="09"/>
    <s v="2013"/>
    <x v="39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s v="film &amp; video/documentary"/>
    <x v="4"/>
    <x v="4"/>
    <d v="2017-05-13T05:00:00"/>
    <s v="13"/>
    <s v="May"/>
    <s v="2017"/>
    <d v="2017-06-18T05:00:00"/>
    <s v="18"/>
    <s v="06"/>
    <s v="2017"/>
    <x v="42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s v="theater/plays"/>
    <x v="3"/>
    <x v="3"/>
    <d v="2011-04-27T05:00:00"/>
    <s v="27"/>
    <s v="Apr"/>
    <s v="2011"/>
    <d v="2011-05-04T05:00:00"/>
    <s v="04"/>
    <s v="05"/>
    <s v="2011"/>
    <x v="37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s v="games/video games"/>
    <x v="6"/>
    <x v="11"/>
    <d v="2012-05-02T05:00:00"/>
    <s v="02"/>
    <s v="May"/>
    <s v="2012"/>
    <d v="2012-05-13T05:00:00"/>
    <s v="13"/>
    <s v="05"/>
    <s v="2012"/>
    <x v="4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s v="theater/plays"/>
    <x v="3"/>
    <x v="3"/>
    <d v="2018-06-04T05:00:00"/>
    <s v="04"/>
    <s v="Jun"/>
    <s v="2018"/>
    <d v="2018-07-01T05:00:00"/>
    <s v="01"/>
    <s v="07"/>
    <s v="2018"/>
    <x v="19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s v="theater/plays"/>
    <x v="3"/>
    <x v="3"/>
    <d v="2015-01-22T06:00:00"/>
    <s v="22"/>
    <s v="Jan"/>
    <s v="2015"/>
    <d v="2015-01-23T06:00:00"/>
    <s v="23"/>
    <s v="01"/>
    <s v="2015"/>
    <x v="5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s v="technology/web"/>
    <x v="2"/>
    <x v="2"/>
    <d v="2019-09-09T05:00:00"/>
    <s v="09"/>
    <s v="Sep"/>
    <s v="2019"/>
    <d v="2019-09-11T05:00:00"/>
    <s v="11"/>
    <s v="09"/>
    <s v="2019"/>
    <x v="1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x v="4"/>
    <x v="6"/>
    <d v="2012-09-05T05:00:00"/>
    <s v="05"/>
    <s v="Sep"/>
    <s v="2012"/>
    <d v="2012-09-18T05:00:00"/>
    <s v="18"/>
    <s v="09"/>
    <s v="2012"/>
    <x v="38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s v="film &amp; video/drama"/>
    <x v="4"/>
    <x v="6"/>
    <d v="2019-05-12T05:00:00"/>
    <s v="12"/>
    <s v="May"/>
    <s v="2019"/>
    <d v="2019-05-25T05:00:00"/>
    <s v="25"/>
    <s v="05"/>
    <s v="2019"/>
    <x v="38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s v="theater/plays"/>
    <x v="3"/>
    <x v="3"/>
    <d v="2013-08-04T05:00:00"/>
    <s v="04"/>
    <s v="Aug"/>
    <s v="2013"/>
    <d v="2013-08-16T05:00:00"/>
    <s v="16"/>
    <s v="08"/>
    <s v="2013"/>
    <x v="10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s v="film &amp; video/television"/>
    <x v="4"/>
    <x v="19"/>
    <d v="2017-08-29T05:00:00"/>
    <s v="29"/>
    <s v="Aug"/>
    <s v="2017"/>
    <d v="2017-09-07T05:00:00"/>
    <s v="07"/>
    <s v="09"/>
    <s v="2017"/>
    <x v="30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s v="photography/photography books"/>
    <x v="7"/>
    <x v="14"/>
    <d v="2014-12-18T06:00:00"/>
    <s v="18"/>
    <s v="Dec"/>
    <s v="2014"/>
    <d v="2014-12-27T06:00:00"/>
    <s v="27"/>
    <s v="12"/>
    <s v="2014"/>
    <x v="30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b v="1"/>
    <s v="film &amp; video/shorts"/>
    <x v="4"/>
    <x v="12"/>
    <d v="2011-06-28T05:00:00"/>
    <s v="28"/>
    <s v="Jun"/>
    <s v="2011"/>
    <d v="2011-07-22T05:00:00"/>
    <s v="22"/>
    <s v="07"/>
    <s v="2011"/>
    <x v="61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s v="publishing/radio &amp; podcasts"/>
    <x v="5"/>
    <x v="15"/>
    <d v="2012-07-27T05:00:00"/>
    <s v="27"/>
    <s v="Jul"/>
    <s v="2012"/>
    <d v="2012-08-07T05:00:00"/>
    <s v="07"/>
    <s v="08"/>
    <s v="2012"/>
    <x v="4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b v="1"/>
    <s v="theater/plays"/>
    <x v="3"/>
    <x v="3"/>
    <d v="2017-10-14T05:00:00"/>
    <s v="14"/>
    <s v="Oct"/>
    <s v="2017"/>
    <d v="2017-11-15T06:00:00"/>
    <s v="15"/>
    <s v="11"/>
    <s v="2017"/>
    <x v="129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s v="film &amp; video/animation"/>
    <x v="4"/>
    <x v="10"/>
    <d v="2019-02-07T06:00:00"/>
    <s v="07"/>
    <s v="Feb"/>
    <s v="2019"/>
    <d v="2019-02-27T06:00:00"/>
    <s v="27"/>
    <s v="02"/>
    <s v="2019"/>
    <x v="18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s v="technology/web"/>
    <x v="2"/>
    <x v="2"/>
    <d v="2012-02-12T06:00:00"/>
    <s v="12"/>
    <s v="Feb"/>
    <s v="2012"/>
    <d v="2012-02-26T06:00:00"/>
    <s v="26"/>
    <s v="02"/>
    <s v="2012"/>
    <x v="44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s v="music/world music"/>
    <x v="1"/>
    <x v="21"/>
    <d v="2018-12-09T06:00:00"/>
    <s v="09"/>
    <s v="Dec"/>
    <s v="2018"/>
    <d v="2018-12-18T06:00:00"/>
    <s v="18"/>
    <s v="12"/>
    <s v="2018"/>
    <x v="30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s v="theater/plays"/>
    <x v="3"/>
    <x v="3"/>
    <d v="2010-07-14T05:00:00"/>
    <s v="14"/>
    <s v="Jul"/>
    <s v="2010"/>
    <d v="2010-07-15T05:00:00"/>
    <s v="15"/>
    <s v="07"/>
    <s v="2010"/>
    <x v="5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s v="theater/plays"/>
    <x v="3"/>
    <x v="3"/>
    <d v="2019-10-31T05:00:00"/>
    <s v="31"/>
    <s v="Oct"/>
    <s v="2019"/>
    <d v="2019-11-11T06:00:00"/>
    <s v="11"/>
    <s v="11"/>
    <s v="2019"/>
    <x v="130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s v="theater/plays"/>
    <x v="3"/>
    <x v="3"/>
    <d v="2017-09-22T05:00:00"/>
    <s v="22"/>
    <s v="Sep"/>
    <s v="2017"/>
    <d v="2017-10-04T05:00:00"/>
    <s v="04"/>
    <s v="10"/>
    <s v="2017"/>
    <x v="10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s v="food/food trucks"/>
    <x v="0"/>
    <x v="0"/>
    <d v="2016-05-12T05:00:00"/>
    <s v="12"/>
    <s v="May"/>
    <s v="2016"/>
    <d v="2016-05-16T05:00:00"/>
    <s v="16"/>
    <s v="05"/>
    <s v="2016"/>
    <x v="3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s v="theater/plays"/>
    <x v="3"/>
    <x v="3"/>
    <d v="2012-07-12T05:00:00"/>
    <s v="12"/>
    <s v="Jul"/>
    <s v="2012"/>
    <d v="2012-08-10T05:00:00"/>
    <s v="10"/>
    <s v="08"/>
    <s v="2012"/>
    <x v="50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s v="technology/web"/>
    <x v="2"/>
    <x v="2"/>
    <d v="2013-12-29T06:00:00"/>
    <s v="29"/>
    <s v="Dec"/>
    <s v="2013"/>
    <d v="2014-01-07T06:00:00"/>
    <s v="07"/>
    <s v="01"/>
    <s v="2014"/>
    <x v="30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s v="theater/plays"/>
    <x v="3"/>
    <x v="3"/>
    <d v="2017-05-03T05:00:00"/>
    <s v="03"/>
    <s v="May"/>
    <s v="2017"/>
    <d v="2017-05-17T05:00:00"/>
    <s v="17"/>
    <s v="05"/>
    <s v="2017"/>
    <x v="44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s v="theater/plays"/>
    <x v="3"/>
    <x v="3"/>
    <d v="2015-02-25T06:00:00"/>
    <s v="25"/>
    <s v="Feb"/>
    <s v="2015"/>
    <d v="2015-03-04T06:00:00"/>
    <s v="04"/>
    <s v="03"/>
    <s v="2015"/>
    <x v="37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s v="theater/plays"/>
    <x v="3"/>
    <x v="3"/>
    <d v="2014-06-28T05:00:00"/>
    <s v="28"/>
    <s v="Jun"/>
    <s v="2014"/>
    <d v="2014-06-30T05:00:00"/>
    <s v="30"/>
    <s v="06"/>
    <s v="2014"/>
    <x v="1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s v="music/rock"/>
    <x v="1"/>
    <x v="1"/>
    <d v="2014-03-11T05:00:00"/>
    <s v="11"/>
    <s v="Mar"/>
    <s v="2014"/>
    <d v="2014-03-14T05:00:00"/>
    <s v="14"/>
    <s v="03"/>
    <s v="2014"/>
    <x v="39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s v="theater/plays"/>
    <x v="3"/>
    <x v="3"/>
    <d v="2013-04-08T05:00:00"/>
    <s v="08"/>
    <s v="Apr"/>
    <s v="2013"/>
    <d v="2013-04-21T05:00:00"/>
    <s v="21"/>
    <s v="04"/>
    <s v="2013"/>
    <x v="38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s v="theater/plays"/>
    <x v="3"/>
    <x v="3"/>
    <d v="2016-02-22T06:00:00"/>
    <s v="22"/>
    <s v="Feb"/>
    <s v="2016"/>
    <d v="2016-02-28T06:00:00"/>
    <s v="28"/>
    <s v="02"/>
    <s v="2016"/>
    <x v="8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s v="theater/plays"/>
    <x v="3"/>
    <x v="3"/>
    <d v="2015-07-24T05:00:00"/>
    <s v="24"/>
    <s v="Jul"/>
    <s v="2015"/>
    <d v="2015-07-31T05:00:00"/>
    <s v="31"/>
    <s v="07"/>
    <s v="2015"/>
    <x v="37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s v="theater/plays"/>
    <x v="3"/>
    <x v="3"/>
    <d v="2019-07-22T05:00:00"/>
    <s v="22"/>
    <s v="Jul"/>
    <s v="2019"/>
    <d v="2019-07-25T05:00:00"/>
    <s v="25"/>
    <s v="07"/>
    <s v="2019"/>
    <x v="39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s v="film &amp; video/documentary"/>
    <x v="4"/>
    <x v="4"/>
    <d v="2015-11-26T06:00:00"/>
    <s v="26"/>
    <s v="Nov"/>
    <s v="2015"/>
    <d v="2015-12-05T06:00:00"/>
    <s v="05"/>
    <s v="12"/>
    <s v="2015"/>
    <x v="30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s v="publishing/fiction"/>
    <x v="5"/>
    <x v="13"/>
    <d v="2018-06-12T05:00:00"/>
    <s v="12"/>
    <s v="Jun"/>
    <s v="2018"/>
    <d v="2018-07-18T05:00:00"/>
    <s v="18"/>
    <s v="07"/>
    <s v="2018"/>
    <x v="42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s v="games/video games"/>
    <x v="6"/>
    <x v="11"/>
    <d v="2011-05-07T05:00:00"/>
    <s v="07"/>
    <s v="May"/>
    <s v="2011"/>
    <d v="2011-05-24T05:00:00"/>
    <s v="24"/>
    <s v="05"/>
    <s v="2011"/>
    <x v="0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s v="technology/web"/>
    <x v="2"/>
    <x v="2"/>
    <d v="2012-12-01T06:00:00"/>
    <s v="01"/>
    <s v="Dec"/>
    <s v="2012"/>
    <d v="2012-12-23T06:00:00"/>
    <s v="23"/>
    <s v="12"/>
    <s v="2012"/>
    <x v="12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s v="theater/plays"/>
    <x v="3"/>
    <x v="3"/>
    <d v="2011-01-09T06:00:00"/>
    <s v="09"/>
    <s v="Jan"/>
    <s v="2011"/>
    <d v="2011-02-13T06:00:00"/>
    <s v="13"/>
    <s v="02"/>
    <s v="2011"/>
    <x v="53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s v="theater/plays"/>
    <x v="3"/>
    <x v="3"/>
    <d v="2011-01-25T06:00:00"/>
    <s v="25"/>
    <s v="Jan"/>
    <s v="2011"/>
    <d v="2011-01-28T06:00:00"/>
    <s v="28"/>
    <s v="01"/>
    <s v="2011"/>
    <x v="39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s v="food/food trucks"/>
    <x v="0"/>
    <x v="0"/>
    <d v="2014-09-24T05:00:00"/>
    <s v="24"/>
    <s v="Sep"/>
    <s v="2014"/>
    <d v="2014-10-29T05:00:00"/>
    <s v="29"/>
    <s v="10"/>
    <s v="2014"/>
    <x v="53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s v="photography/photography books"/>
    <x v="7"/>
    <x v="14"/>
    <d v="2017-02-10T06:00:00"/>
    <s v="10"/>
    <s v="Feb"/>
    <s v="2017"/>
    <d v="2017-03-01T06:00:00"/>
    <s v="01"/>
    <s v="03"/>
    <s v="2017"/>
    <x v="28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s v="photography/photography books"/>
    <x v="7"/>
    <x v="14"/>
    <d v="2012-04-05T05:00:00"/>
    <s v="05"/>
    <s v="Apr"/>
    <s v="2012"/>
    <d v="2012-04-20T05:00:00"/>
    <s v="20"/>
    <s v="04"/>
    <s v="2012"/>
    <x v="16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s v="theater/plays"/>
    <x v="3"/>
    <x v="3"/>
    <d v="2011-06-16T05:00:00"/>
    <s v="16"/>
    <s v="Jun"/>
    <s v="2011"/>
    <d v="2011-06-18T05:00:00"/>
    <s v="18"/>
    <s v="06"/>
    <s v="2011"/>
    <x v="1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s v="theater/plays"/>
    <x v="3"/>
    <x v="3"/>
    <d v="2014-09-26T05:00:00"/>
    <s v="26"/>
    <s v="Sep"/>
    <s v="2014"/>
    <d v="2014-10-03T05:00:00"/>
    <s v="03"/>
    <s v="10"/>
    <s v="2014"/>
    <x v="37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s v="film &amp; video/documentary"/>
    <x v="4"/>
    <x v="4"/>
    <d v="2014-12-12T06:00:00"/>
    <s v="12"/>
    <s v="Dec"/>
    <s v="2014"/>
    <d v="2014-12-22T06:00:00"/>
    <s v="22"/>
    <s v="12"/>
    <s v="2014"/>
    <x v="46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s v="technology/web"/>
    <x v="2"/>
    <x v="2"/>
    <d v="2015-04-18T05:00:00"/>
    <s v="18"/>
    <s v="Apr"/>
    <s v="2015"/>
    <d v="2015-05-07T05:00:00"/>
    <s v="07"/>
    <s v="05"/>
    <s v="2015"/>
    <x v="28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x v="3"/>
    <x v="3"/>
    <d v="2019-04-16T05:00:00"/>
    <s v="16"/>
    <s v="Apr"/>
    <s v="2019"/>
    <d v="2019-04-21T05:00:00"/>
    <s v="21"/>
    <s v="04"/>
    <s v="2019"/>
    <x v="21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s v="music/rock"/>
    <x v="1"/>
    <x v="1"/>
    <d v="2016-12-26T06:00:00"/>
    <s v="26"/>
    <s v="Dec"/>
    <s v="2016"/>
    <d v="2016-12-27T06:00:00"/>
    <s v="27"/>
    <s v="12"/>
    <s v="2016"/>
    <x v="5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s v="film &amp; video/documentary"/>
    <x v="4"/>
    <x v="4"/>
    <d v="2016-08-09T05:00:00"/>
    <s v="09"/>
    <s v="Aug"/>
    <s v="2016"/>
    <d v="2016-08-23T05:00:00"/>
    <s v="23"/>
    <s v="08"/>
    <s v="2016"/>
    <x v="44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x v="4"/>
    <x v="22"/>
    <d v="2015-12-20T06:00:00"/>
    <s v="20"/>
    <s v="Dec"/>
    <s v="2015"/>
    <d v="2016-01-25T06:00:00"/>
    <s v="25"/>
    <s v="01"/>
    <s v="2016"/>
    <x v="4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s v="technology/web"/>
    <x v="2"/>
    <x v="2"/>
    <d v="2012-09-22T05:00:00"/>
    <s v="22"/>
    <s v="Sep"/>
    <s v="2012"/>
    <d v="2012-10-16T05:00:00"/>
    <s v="16"/>
    <s v="10"/>
    <s v="2012"/>
    <x v="61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x v="3"/>
    <x v="3"/>
    <d v="2012-11-25T06:00:00"/>
    <s v="25"/>
    <s v="Nov"/>
    <s v="2012"/>
    <d v="2012-11-27T06:00:00"/>
    <s v="27"/>
    <s v="11"/>
    <s v="2012"/>
    <x v="1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s v="film &amp; video/science fiction"/>
    <x v="4"/>
    <x v="22"/>
    <d v="2015-12-22T06:00:00"/>
    <s v="22"/>
    <s v="Dec"/>
    <s v="2015"/>
    <d v="2015-12-26T06:00:00"/>
    <s v="26"/>
    <s v="12"/>
    <s v="2015"/>
    <x v="3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s v="theater/plays"/>
    <x v="3"/>
    <x v="3"/>
    <d v="2012-02-16T06:00:00"/>
    <s v="16"/>
    <s v="Feb"/>
    <s v="2012"/>
    <d v="2012-02-19T06:00:00"/>
    <s v="19"/>
    <s v="02"/>
    <s v="2012"/>
    <x v="39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s v="film &amp; video/animation"/>
    <x v="4"/>
    <x v="10"/>
    <d v="2010-06-21T05:00:00"/>
    <s v="21"/>
    <s v="Jun"/>
    <s v="2010"/>
    <d v="2010-07-13T05:00:00"/>
    <s v="13"/>
    <s v="07"/>
    <s v="2010"/>
    <x v="12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s v="publishing/translations"/>
    <x v="5"/>
    <x v="18"/>
    <d v="2010-06-28T05:00:00"/>
    <s v="28"/>
    <s v="Jun"/>
    <s v="2010"/>
    <d v="2010-07-26T05:00:00"/>
    <s v="26"/>
    <s v="07"/>
    <s v="2010"/>
    <x v="22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s v="technology/web"/>
    <x v="2"/>
    <x v="2"/>
    <d v="2016-02-08T06:00:00"/>
    <s v="08"/>
    <s v="Feb"/>
    <s v="2016"/>
    <d v="2016-03-16T05:00:00"/>
    <s v="16"/>
    <s v="03"/>
    <s v="2016"/>
    <x v="131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s v="publishing/translations"/>
    <x v="5"/>
    <x v="18"/>
    <d v="2011-02-17T06:00:00"/>
    <s v="17"/>
    <s v="Feb"/>
    <s v="2011"/>
    <d v="2011-02-21T06:00:00"/>
    <s v="21"/>
    <s v="02"/>
    <s v="2011"/>
    <x v="3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s v="food/food trucks"/>
    <x v="0"/>
    <x v="0"/>
    <d v="2013-11-14T06:00:00"/>
    <s v="14"/>
    <s v="Nov"/>
    <s v="2013"/>
    <d v="2013-12-05T06:00:00"/>
    <s v="05"/>
    <s v="12"/>
    <s v="2013"/>
    <x v="74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s v="photography/photography books"/>
    <x v="7"/>
    <x v="14"/>
    <d v="2011-03-05T06:00:00"/>
    <s v="05"/>
    <s v="Mar"/>
    <s v="2011"/>
    <d v="2011-03-11T06:00:00"/>
    <s v="11"/>
    <s v="03"/>
    <s v="2011"/>
    <x v="8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s v="theater/plays"/>
    <x v="3"/>
    <x v="3"/>
    <d v="2015-05-11T05:00:00"/>
    <s v="11"/>
    <s v="May"/>
    <s v="2015"/>
    <d v="2015-05-16T05:00:00"/>
    <s v="16"/>
    <s v="05"/>
    <s v="2015"/>
    <x v="21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s v="music/rock"/>
    <x v="1"/>
    <x v="1"/>
    <d v="2010-01-25T06:00:00"/>
    <s v="25"/>
    <s v="Jan"/>
    <s v="2010"/>
    <d v="2010-03-06T06:00:00"/>
    <s v="06"/>
    <s v="03"/>
    <s v="2010"/>
    <x v="2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s v="theater/plays"/>
    <x v="3"/>
    <x v="3"/>
    <d v="2017-06-15T05:00:00"/>
    <s v="15"/>
    <s v="Jun"/>
    <s v="2017"/>
    <d v="2017-06-17T05:00:00"/>
    <s v="17"/>
    <s v="06"/>
    <s v="2017"/>
    <x v="1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s v="music/world music"/>
    <x v="1"/>
    <x v="21"/>
    <d v="2012-04-06T05:00:00"/>
    <s v="06"/>
    <s v="Apr"/>
    <s v="2012"/>
    <d v="2012-05-13T05:00:00"/>
    <s v="13"/>
    <s v="05"/>
    <s v="2012"/>
    <x v="52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s v="food/food trucks"/>
    <x v="0"/>
    <x v="0"/>
    <d v="2011-01-01T06:00:00"/>
    <s v="01"/>
    <s v="Jan"/>
    <s v="2011"/>
    <d v="2011-01-16T06:00:00"/>
    <s v="16"/>
    <s v="01"/>
    <s v="2011"/>
    <x v="16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s v="theater/plays"/>
    <x v="3"/>
    <x v="3"/>
    <d v="2019-12-22T06:00:00"/>
    <s v="22"/>
    <s v="Dec"/>
    <s v="2019"/>
    <d v="2019-12-29T06:00:00"/>
    <s v="29"/>
    <s v="12"/>
    <s v="2019"/>
    <x v="37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s v="theater/plays"/>
    <x v="3"/>
    <x v="3"/>
    <d v="2011-05-09T05:00:00"/>
    <s v="09"/>
    <s v="May"/>
    <s v="2011"/>
    <d v="2011-05-10T05:00:00"/>
    <s v="10"/>
    <s v="05"/>
    <s v="2011"/>
    <x v="5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s v="film &amp; video/television"/>
    <x v="4"/>
    <x v="19"/>
    <d v="2013-10-08T05:00:00"/>
    <s v="08"/>
    <s v="Oct"/>
    <s v="2013"/>
    <d v="2013-10-14T05:00:00"/>
    <s v="14"/>
    <s v="10"/>
    <s v="2013"/>
    <x v="8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s v="technology/web"/>
    <x v="2"/>
    <x v="2"/>
    <d v="2014-06-02T05:00:00"/>
    <s v="02"/>
    <s v="Jun"/>
    <s v="2014"/>
    <d v="2014-06-11T05:00:00"/>
    <s v="11"/>
    <s v="06"/>
    <s v="2014"/>
    <x v="30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s v="theater/plays"/>
    <x v="3"/>
    <x v="3"/>
    <d v="2010-12-10T06:00:00"/>
    <s v="10"/>
    <s v="Dec"/>
    <s v="2010"/>
    <d v="2010-12-12T06:00:00"/>
    <s v="12"/>
    <s v="12"/>
    <s v="2010"/>
    <x v="1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s v="music/indie rock"/>
    <x v="1"/>
    <x v="7"/>
    <d v="2013-05-18T05:00:00"/>
    <s v="18"/>
    <s v="May"/>
    <s v="2013"/>
    <d v="2013-05-19T05:00:00"/>
    <s v="19"/>
    <s v="05"/>
    <s v="2013"/>
    <x v="5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s v="theater/plays"/>
    <x v="3"/>
    <x v="3"/>
    <d v="2015-11-29T06:00:00"/>
    <s v="29"/>
    <s v="Nov"/>
    <s v="2015"/>
    <d v="2016-01-07T06:00:00"/>
    <s v="07"/>
    <s v="01"/>
    <s v="2016"/>
    <x v="35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s v="theater/plays"/>
    <x v="3"/>
    <x v="3"/>
    <d v="2011-01-28T06:00:00"/>
    <s v="28"/>
    <s v="Jan"/>
    <s v="2011"/>
    <d v="2011-02-03T06:00:00"/>
    <s v="03"/>
    <s v="02"/>
    <s v="2011"/>
    <x v="8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s v="food/food trucks"/>
    <x v="0"/>
    <x v="0"/>
    <d v="2018-02-07T06:00:00"/>
    <s v="07"/>
    <s v="Feb"/>
    <s v="2018"/>
    <d v="2018-03-11T06:00:00"/>
    <s v="11"/>
    <s v="03"/>
    <s v="2018"/>
    <x v="63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s v="games/video games"/>
    <x v="6"/>
    <x v="11"/>
    <d v="2016-11-12T06:00:00"/>
    <s v="12"/>
    <s v="Nov"/>
    <s v="2016"/>
    <d v="2016-12-04T06:00:00"/>
    <s v="04"/>
    <s v="12"/>
    <s v="2016"/>
    <x v="12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s v="theater/plays"/>
    <x v="3"/>
    <x v="3"/>
    <d v="2015-03-15T05:00:00"/>
    <s v="15"/>
    <s v="Mar"/>
    <s v="2015"/>
    <d v="2015-03-21T05:00:00"/>
    <s v="21"/>
    <s v="03"/>
    <s v="2015"/>
    <x v="8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s v="publishing/nonfiction"/>
    <x v="5"/>
    <x v="9"/>
    <d v="2015-10-30T05:00:00"/>
    <s v="30"/>
    <s v="Oct"/>
    <s v="2015"/>
    <d v="2015-11-04T06:00:00"/>
    <s v="04"/>
    <s v="11"/>
    <s v="2015"/>
    <x v="132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s v="technology/web"/>
    <x v="2"/>
    <x v="2"/>
    <d v="2017-12-25T06:00:00"/>
    <s v="25"/>
    <s v="Dec"/>
    <s v="2017"/>
    <d v="2018-01-27T06:00:00"/>
    <s v="27"/>
    <s v="01"/>
    <s v="2018"/>
    <x v="72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s v="film &amp; video/documentary"/>
    <x v="4"/>
    <x v="4"/>
    <d v="2011-07-19T05:00:00"/>
    <s v="19"/>
    <s v="Jul"/>
    <s v="2011"/>
    <d v="2011-07-21T05:00:00"/>
    <s v="21"/>
    <s v="07"/>
    <s v="2011"/>
    <x v="1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s v="film &amp; video/documentary"/>
    <x v="4"/>
    <x v="4"/>
    <d v="2019-08-04T05:00:00"/>
    <s v="04"/>
    <s v="Aug"/>
    <s v="2019"/>
    <d v="2019-08-19T05:00:00"/>
    <s v="19"/>
    <s v="08"/>
    <s v="2019"/>
    <x v="16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s v="theater/plays"/>
    <x v="3"/>
    <x v="3"/>
    <d v="2019-09-08T05:00:00"/>
    <s v="08"/>
    <s v="Sep"/>
    <s v="2019"/>
    <d v="2019-10-04T05:00:00"/>
    <s v="04"/>
    <s v="10"/>
    <s v="2019"/>
    <x v="29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s v="music/rock"/>
    <x v="1"/>
    <x v="1"/>
    <d v="2013-12-06T06:00:00"/>
    <s v="06"/>
    <s v="Dec"/>
    <s v="2013"/>
    <d v="2014-01-01T06:00:00"/>
    <s v="01"/>
    <s v="01"/>
    <s v="2014"/>
    <x v="29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s v="music/rock"/>
    <x v="1"/>
    <x v="1"/>
    <d v="2011-04-05T05:00:00"/>
    <s v="05"/>
    <s v="Apr"/>
    <s v="2011"/>
    <d v="2011-04-19T05:00:00"/>
    <s v="19"/>
    <s v="04"/>
    <s v="2011"/>
    <x v="44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s v="film &amp; video/documentary"/>
    <x v="4"/>
    <x v="4"/>
    <d v="2017-04-27T05:00:00"/>
    <s v="27"/>
    <s v="Apr"/>
    <s v="2017"/>
    <d v="2017-05-11T05:00:00"/>
    <s v="11"/>
    <s v="05"/>
    <s v="2017"/>
    <x v="44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s v="publishing/radio &amp; podcasts"/>
    <x v="5"/>
    <x v="15"/>
    <d v="2016-11-12T06:00:00"/>
    <s v="12"/>
    <s v="Nov"/>
    <s v="2016"/>
    <d v="2016-12-03T06:00:00"/>
    <s v="03"/>
    <s v="12"/>
    <s v="2016"/>
    <x v="74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s v="publishing/translations"/>
    <x v="5"/>
    <x v="18"/>
    <d v="2019-04-16T05:00:00"/>
    <s v="16"/>
    <s v="Apr"/>
    <s v="2019"/>
    <d v="2019-04-21T05:00:00"/>
    <s v="21"/>
    <s v="04"/>
    <s v="2019"/>
    <x v="21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s v="film &amp; video/drama"/>
    <x v="4"/>
    <x v="6"/>
    <d v="2016-03-03T06:00:00"/>
    <s v="03"/>
    <s v="Mar"/>
    <s v="2016"/>
    <d v="2016-03-25T05:00:00"/>
    <s v="25"/>
    <s v="03"/>
    <s v="2016"/>
    <x v="133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s v="music/rock"/>
    <x v="1"/>
    <x v="1"/>
    <d v="2014-09-25T05:00:00"/>
    <s v="25"/>
    <s v="Sep"/>
    <s v="2014"/>
    <d v="2014-09-29T05:00:00"/>
    <s v="29"/>
    <s v="09"/>
    <s v="2014"/>
    <x v="3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s v="film &amp; video/drama"/>
    <x v="4"/>
    <x v="6"/>
    <d v="2018-05-07T05:00:00"/>
    <s v="07"/>
    <s v="May"/>
    <s v="2018"/>
    <d v="2018-05-21T05:00:00"/>
    <s v="21"/>
    <s v="05"/>
    <s v="2018"/>
    <x v="44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s v="photography/photography books"/>
    <x v="7"/>
    <x v="14"/>
    <d v="2015-12-24T06:00:00"/>
    <s v="24"/>
    <s v="Dec"/>
    <s v="2015"/>
    <d v="2016-01-10T06:00:00"/>
    <s v="10"/>
    <s v="01"/>
    <s v="2016"/>
    <x v="0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s v="publishing/translations"/>
    <x v="5"/>
    <x v="18"/>
    <d v="2014-10-17T05:00:00"/>
    <s v="17"/>
    <s v="Oct"/>
    <s v="2014"/>
    <d v="2014-10-23T05:00:00"/>
    <s v="23"/>
    <s v="10"/>
    <s v="2014"/>
    <x v="8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s v="food/food trucks"/>
    <x v="0"/>
    <x v="0"/>
    <d v="2018-11-04T05:00:00"/>
    <s v="04"/>
    <s v="Nov"/>
    <s v="2018"/>
    <d v="2018-12-03T06:00:00"/>
    <s v="03"/>
    <s v="12"/>
    <s v="2018"/>
    <x v="134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s v="theater/plays"/>
    <x v="3"/>
    <x v="3"/>
    <d v="2013-01-02T06:00:00"/>
    <s v="02"/>
    <s v="Jan"/>
    <s v="2013"/>
    <d v="2013-02-01T06:00:00"/>
    <s v="01"/>
    <s v="02"/>
    <s v="2013"/>
    <x v="33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s v="theater/plays"/>
    <x v="3"/>
    <x v="3"/>
    <d v="2014-01-20T06:00:00"/>
    <s v="20"/>
    <s v="Jan"/>
    <s v="2014"/>
    <d v="2014-01-25T06:00:00"/>
    <s v="25"/>
    <s v="01"/>
    <s v="2014"/>
    <x v="21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s v="music/indie rock"/>
    <x v="1"/>
    <x v="7"/>
    <d v="2010-02-11T06:00:00"/>
    <s v="11"/>
    <s v="Feb"/>
    <s v="2010"/>
    <d v="2010-02-25T06:00:00"/>
    <s v="25"/>
    <s v="02"/>
    <s v="2010"/>
    <x v="44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s v="food/food trucks"/>
    <x v="0"/>
    <x v="0"/>
    <d v="2016-06-29T05:00:00"/>
    <s v="29"/>
    <s v="Jun"/>
    <s v="2016"/>
    <d v="2016-07-06T05:00:00"/>
    <s v="06"/>
    <s v="07"/>
    <s v="2016"/>
    <x v="37"/>
  </r>
  <r>
    <m/>
    <m/>
    <m/>
    <m/>
    <m/>
    <m/>
    <x v="4"/>
    <m/>
    <x v="7"/>
    <m/>
    <m/>
    <m/>
    <m/>
    <m/>
    <m/>
    <x v="9"/>
    <x v="24"/>
    <m/>
    <m/>
    <m/>
    <m/>
    <m/>
    <m/>
    <m/>
    <m/>
    <x v="1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0">
  <location ref="A3:F14" firstHeaderRow="1" firstDataRow="2" firstDataCol="1" rowPageCount="1" colPageCount="1"/>
  <pivotFields count="16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2">
  <location ref="A4:F30" firstHeaderRow="1" firstDataRow="2" firstDataCol="1" rowPageCount="2" colPageCount="1"/>
  <pivotFields count="16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4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8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/>
    <pivotField showAll="0"/>
    <pivotField axis="axisRow" showAll="0">
      <items count="13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t="default"/>
      </items>
    </pivotField>
    <pivotField axis="axisPage" multipleItemSelectionAllowed="1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numFmtId="14" showAll="0"/>
    <pivotField showAll="0"/>
    <pivotField showAll="0"/>
    <pivotField showAll="0"/>
  </pivotFields>
  <rowFields count="1">
    <field x="1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4" hier="-1"/>
    <pageField fld="19" hier="-1"/>
  </pageField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1">
  <location ref="A4:F15" firstHeaderRow="1" firstDataRow="2" firstDataCol="1" rowPageCount="1" colPageCount="1"/>
  <pivotFields count="26">
    <pivotField showAll="0"/>
    <pivotField showAll="0"/>
    <pivotField showAll="0"/>
    <pivotField showAll="0"/>
    <pivotField showAll="0"/>
    <pivotField showAll="0"/>
    <pivotField axis="axisCol" multipleItemSelectionAllowe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multipleItemSelectionAllowe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37">
        <item x="14"/>
        <item x="5"/>
        <item x="1"/>
        <item x="116"/>
        <item x="39"/>
        <item x="3"/>
        <item x="57"/>
        <item x="21"/>
        <item x="132"/>
        <item x="36"/>
        <item x="8"/>
        <item x="37"/>
        <item x="95"/>
        <item x="9"/>
        <item x="68"/>
        <item x="98"/>
        <item x="30"/>
        <item x="46"/>
        <item x="109"/>
        <item x="47"/>
        <item x="4"/>
        <item x="130"/>
        <item x="10"/>
        <item x="117"/>
        <item x="78"/>
        <item x="115"/>
        <item x="48"/>
        <item x="38"/>
        <item x="27"/>
        <item x="44"/>
        <item x="90"/>
        <item x="89"/>
        <item x="100"/>
        <item x="16"/>
        <item x="32"/>
        <item x="31"/>
        <item x="55"/>
        <item x="82"/>
        <item x="124"/>
        <item x="0"/>
        <item x="105"/>
        <item x="80"/>
        <item x="127"/>
        <item x="51"/>
        <item x="111"/>
        <item x="128"/>
        <item x="28"/>
        <item x="18"/>
        <item x="13"/>
        <item x="76"/>
        <item x="74"/>
        <item x="121"/>
        <item x="133"/>
        <item x="12"/>
        <item x="64"/>
        <item x="20"/>
        <item x="110"/>
        <item x="96"/>
        <item x="122"/>
        <item x="61"/>
        <item x="85"/>
        <item x="93"/>
        <item x="25"/>
        <item x="45"/>
        <item x="79"/>
        <item x="106"/>
        <item x="29"/>
        <item x="66"/>
        <item x="11"/>
        <item x="19"/>
        <item x="91"/>
        <item x="113"/>
        <item x="65"/>
        <item x="22"/>
        <item x="50"/>
        <item x="134"/>
        <item x="84"/>
        <item x="94"/>
        <item x="33"/>
        <item x="75"/>
        <item x="112"/>
        <item x="63"/>
        <item x="129"/>
        <item x="72"/>
        <item x="26"/>
        <item x="15"/>
        <item x="126"/>
        <item x="53"/>
        <item x="42"/>
        <item x="97"/>
        <item x="131"/>
        <item x="52"/>
        <item x="23"/>
        <item x="77"/>
        <item x="86"/>
        <item x="35"/>
        <item x="40"/>
        <item x="2"/>
        <item x="58"/>
        <item x="108"/>
        <item x="101"/>
        <item x="24"/>
        <item x="99"/>
        <item x="104"/>
        <item x="114"/>
        <item x="71"/>
        <item x="123"/>
        <item x="102"/>
        <item x="69"/>
        <item x="34"/>
        <item x="67"/>
        <item x="73"/>
        <item x="41"/>
        <item x="7"/>
        <item x="43"/>
        <item x="56"/>
        <item x="6"/>
        <item x="62"/>
        <item x="92"/>
        <item x="87"/>
        <item x="60"/>
        <item x="120"/>
        <item x="107"/>
        <item x="59"/>
        <item x="17"/>
        <item x="54"/>
        <item x="119"/>
        <item x="49"/>
        <item x="83"/>
        <item x="81"/>
        <item x="103"/>
        <item x="88"/>
        <item x="118"/>
        <item x="70"/>
        <item x="125"/>
        <item x="135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Average of Time Delayed" fld="25" subtotal="average" baseField="15" baseItem="0" numFmtId="1"/>
  </dataFields>
  <formats count="1">
    <format dxfId="0">
      <pivotArea outline="0" collapsedLevelsAreSubtotals="1" fieldPosition="0"/>
    </format>
  </formats>
  <chartFormats count="12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C2" sqref="C2"/>
    </sheetView>
  </sheetViews>
  <sheetFormatPr defaultColWidth="11.19921875" defaultRowHeight="15.6" x14ac:dyDescent="0.3"/>
  <cols>
    <col min="1" max="1" width="4.19921875" bestFit="1" customWidth="1"/>
    <col min="2" max="2" width="30.69921875" style="4" bestFit="1" customWidth="1"/>
    <col min="3" max="3" width="33.5" style="3" customWidth="1"/>
    <col min="6" max="6" width="13.5" bestFit="1" customWidth="1"/>
    <col min="8" max="8" width="13" bestFit="1" customWidth="1"/>
    <col min="11" max="12" width="11.19921875" bestFit="1" customWidth="1"/>
    <col min="15" max="15" width="28" bestFit="1" customWidth="1"/>
    <col min="16" max="16" width="14.5" bestFit="1" customWidth="1"/>
    <col min="18" max="18" width="22.19921875" bestFit="1" customWidth="1"/>
    <col min="19" max="20" width="9.796875" customWidth="1"/>
    <col min="21" max="21" width="10.69921875" customWidth="1"/>
    <col min="22" max="22" width="22.19921875" bestFit="1" customWidth="1"/>
    <col min="26" max="26" width="11.3984375" bestFit="1" customWidth="1"/>
  </cols>
  <sheetData>
    <row r="1" spans="1:26" x14ac:dyDescent="0.3">
      <c r="S1" s="18" t="s">
        <v>2069</v>
      </c>
      <c r="T1" s="18"/>
      <c r="U1" s="18"/>
      <c r="W1" s="18" t="s">
        <v>2070</v>
      </c>
      <c r="X1" s="18"/>
      <c r="Y1" s="18"/>
    </row>
    <row r="2" spans="1:26" s="1" customFormat="1" x14ac:dyDescent="0.3">
      <c r="A2" s="1" t="s">
        <v>2027</v>
      </c>
      <c r="B2" s="1" t="s">
        <v>0</v>
      </c>
      <c r="C2" s="2" t="s">
        <v>1</v>
      </c>
      <c r="D2" s="1" t="s">
        <v>2</v>
      </c>
      <c r="E2" s="1" t="s">
        <v>3</v>
      </c>
      <c r="F2" s="9" t="s">
        <v>2116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2028</v>
      </c>
      <c r="P2" s="1" t="s">
        <v>2034</v>
      </c>
      <c r="Q2" s="1" t="s">
        <v>2035</v>
      </c>
      <c r="R2" s="1" t="s">
        <v>2069</v>
      </c>
      <c r="S2" s="1" t="s">
        <v>2071</v>
      </c>
      <c r="T2" s="1" t="s">
        <v>2072</v>
      </c>
      <c r="U2" s="1" t="s">
        <v>2073</v>
      </c>
      <c r="V2" s="1" t="s">
        <v>2070</v>
      </c>
      <c r="W2" s="1" t="s">
        <v>2071</v>
      </c>
      <c r="X2" s="1" t="s">
        <v>2072</v>
      </c>
      <c r="Y2" s="1" t="s">
        <v>2073</v>
      </c>
      <c r="Z2" s="1" t="s">
        <v>2117</v>
      </c>
    </row>
    <row r="3" spans="1:26" x14ac:dyDescent="0.3">
      <c r="A3">
        <v>0</v>
      </c>
      <c r="B3" s="4" t="s">
        <v>12</v>
      </c>
      <c r="C3" s="3" t="s">
        <v>13</v>
      </c>
      <c r="D3">
        <v>100</v>
      </c>
      <c r="E3">
        <v>0</v>
      </c>
      <c r="F3" s="17">
        <f>E3/D3*100</f>
        <v>0</v>
      </c>
      <c r="G3" t="s">
        <v>14</v>
      </c>
      <c r="H3">
        <v>0</v>
      </c>
      <c r="I3" t="s">
        <v>15</v>
      </c>
      <c r="J3" t="s">
        <v>16</v>
      </c>
      <c r="K3">
        <v>1448690400</v>
      </c>
      <c r="L3">
        <v>1450159200</v>
      </c>
      <c r="M3" t="b">
        <v>0</v>
      </c>
      <c r="N3" t="b">
        <v>0</v>
      </c>
      <c r="O3" t="s">
        <v>17</v>
      </c>
      <c r="P3" t="s">
        <v>2036</v>
      </c>
      <c r="Q3" t="s">
        <v>2037</v>
      </c>
      <c r="R3" s="8">
        <f t="shared" ref="R3:R67" si="0">(((K3/60)/60)/24)+DATE(1970,1,1)</f>
        <v>42336.25</v>
      </c>
      <c r="S3" s="8" t="str">
        <f t="shared" ref="S3:S67" si="1">TEXT(R3,"dd")</f>
        <v>28</v>
      </c>
      <c r="T3" s="8" t="str">
        <f>TEXT(R3,"mmm")</f>
        <v>Nov</v>
      </c>
      <c r="U3" s="8" t="str">
        <f>TEXT(R3,"yyyy")</f>
        <v>2015</v>
      </c>
      <c r="V3" s="8">
        <f>(((L3/60)/60)/24)+DATE(1970,1,1)</f>
        <v>42353.25</v>
      </c>
      <c r="W3" t="str">
        <f>TEXT(V3,"dd")</f>
        <v>15</v>
      </c>
      <c r="X3" t="str">
        <f>TEXT(V3,"mm")</f>
        <v>12</v>
      </c>
      <c r="Y3" t="str">
        <f>TEXT(V3,"yyyy")</f>
        <v>2015</v>
      </c>
      <c r="Z3" s="17">
        <f>V3-R3</f>
        <v>17</v>
      </c>
    </row>
    <row r="4" spans="1:26" x14ac:dyDescent="0.3">
      <c r="A4">
        <v>1</v>
      </c>
      <c r="B4" s="4" t="s">
        <v>18</v>
      </c>
      <c r="C4" s="3" t="s">
        <v>19</v>
      </c>
      <c r="D4">
        <v>1400</v>
      </c>
      <c r="E4">
        <v>14560</v>
      </c>
      <c r="F4" s="17">
        <f t="shared" ref="F4:F67" si="2">E4/D4*100</f>
        <v>1040</v>
      </c>
      <c r="G4" t="s">
        <v>20</v>
      </c>
      <c r="H4">
        <v>158</v>
      </c>
      <c r="I4" t="s">
        <v>21</v>
      </c>
      <c r="J4" t="s">
        <v>22</v>
      </c>
      <c r="K4">
        <v>1408424400</v>
      </c>
      <c r="L4">
        <v>1408597200</v>
      </c>
      <c r="M4" t="b">
        <v>0</v>
      </c>
      <c r="N4" t="b">
        <v>1</v>
      </c>
      <c r="O4" t="s">
        <v>23</v>
      </c>
      <c r="P4" t="s">
        <v>2038</v>
      </c>
      <c r="Q4" t="s">
        <v>2039</v>
      </c>
      <c r="R4" s="8">
        <f t="shared" si="0"/>
        <v>41870.208333333336</v>
      </c>
      <c r="S4" s="8" t="str">
        <f t="shared" si="1"/>
        <v>19</v>
      </c>
      <c r="T4" s="8" t="str">
        <f>TEXT(R4,"mmm")</f>
        <v>Aug</v>
      </c>
      <c r="U4" s="8" t="str">
        <f t="shared" ref="U4:U67" si="3">TEXT(R4,"yyyy")</f>
        <v>2014</v>
      </c>
      <c r="V4" s="8">
        <f t="shared" ref="V4:V67" si="4">(((L4/60)/60)/24)+DATE(1970,1,1)</f>
        <v>41872.208333333336</v>
      </c>
      <c r="W4" t="str">
        <f t="shared" ref="W4:W67" si="5">TEXT(V4,"dd")</f>
        <v>21</v>
      </c>
      <c r="X4" t="str">
        <f t="shared" ref="X4:X67" si="6">TEXT(V4,"mm")</f>
        <v>08</v>
      </c>
      <c r="Y4" t="str">
        <f t="shared" ref="Y4:Y67" si="7">TEXT(V4,"yyyy")</f>
        <v>2014</v>
      </c>
      <c r="Z4" s="17">
        <f t="shared" ref="Z4:Z67" si="8">V4-R4</f>
        <v>2</v>
      </c>
    </row>
    <row r="5" spans="1:26" ht="31.2" x14ac:dyDescent="0.3">
      <c r="A5">
        <v>2</v>
      </c>
      <c r="B5" s="4" t="s">
        <v>24</v>
      </c>
      <c r="C5" s="3" t="s">
        <v>25</v>
      </c>
      <c r="D5">
        <v>108400</v>
      </c>
      <c r="E5">
        <v>142523</v>
      </c>
      <c r="F5" s="17">
        <f t="shared" si="2"/>
        <v>131.4787822878229</v>
      </c>
      <c r="G5" t="s">
        <v>20</v>
      </c>
      <c r="H5">
        <v>1425</v>
      </c>
      <c r="I5" t="s">
        <v>26</v>
      </c>
      <c r="J5" t="s">
        <v>27</v>
      </c>
      <c r="K5">
        <v>1384668000</v>
      </c>
      <c r="L5">
        <v>1384840800</v>
      </c>
      <c r="M5" t="b">
        <v>0</v>
      </c>
      <c r="N5" t="b">
        <v>0</v>
      </c>
      <c r="O5" t="s">
        <v>28</v>
      </c>
      <c r="P5" t="s">
        <v>2040</v>
      </c>
      <c r="Q5" t="s">
        <v>2041</v>
      </c>
      <c r="R5" s="8">
        <f t="shared" si="0"/>
        <v>41595.25</v>
      </c>
      <c r="S5" s="8" t="str">
        <f t="shared" si="1"/>
        <v>17</v>
      </c>
      <c r="T5" s="8" t="str">
        <f>TEXT(R5,"mmm")</f>
        <v>Nov</v>
      </c>
      <c r="U5" s="8" t="str">
        <f t="shared" si="3"/>
        <v>2013</v>
      </c>
      <c r="V5" s="8">
        <f t="shared" si="4"/>
        <v>41597.25</v>
      </c>
      <c r="W5" t="str">
        <f t="shared" si="5"/>
        <v>19</v>
      </c>
      <c r="X5" t="str">
        <f t="shared" si="6"/>
        <v>11</v>
      </c>
      <c r="Y5" t="str">
        <f t="shared" si="7"/>
        <v>2013</v>
      </c>
      <c r="Z5" s="17">
        <f t="shared" si="8"/>
        <v>2</v>
      </c>
    </row>
    <row r="6" spans="1:26" ht="31.2" x14ac:dyDescent="0.3">
      <c r="A6">
        <v>3</v>
      </c>
      <c r="B6" s="4" t="s">
        <v>29</v>
      </c>
      <c r="C6" s="3" t="s">
        <v>30</v>
      </c>
      <c r="D6">
        <v>4200</v>
      </c>
      <c r="E6">
        <v>2477</v>
      </c>
      <c r="F6" s="17">
        <f t="shared" si="2"/>
        <v>58.976190476190467</v>
      </c>
      <c r="G6" t="s">
        <v>14</v>
      </c>
      <c r="H6">
        <v>24</v>
      </c>
      <c r="I6" t="s">
        <v>21</v>
      </c>
      <c r="J6" t="s">
        <v>22</v>
      </c>
      <c r="K6">
        <v>1565499600</v>
      </c>
      <c r="L6">
        <v>1568955600</v>
      </c>
      <c r="M6" t="b">
        <v>0</v>
      </c>
      <c r="N6" t="b">
        <v>0</v>
      </c>
      <c r="O6" t="s">
        <v>23</v>
      </c>
      <c r="P6" t="s">
        <v>2038</v>
      </c>
      <c r="Q6" t="s">
        <v>2039</v>
      </c>
      <c r="R6" s="8">
        <f t="shared" si="0"/>
        <v>43688.208333333328</v>
      </c>
      <c r="S6" s="8" t="str">
        <f t="shared" si="1"/>
        <v>11</v>
      </c>
      <c r="T6" s="8" t="str">
        <f>TEXT(R6,"mmm")</f>
        <v>Aug</v>
      </c>
      <c r="U6" s="8" t="str">
        <f t="shared" si="3"/>
        <v>2019</v>
      </c>
      <c r="V6" s="8">
        <f t="shared" si="4"/>
        <v>43728.208333333328</v>
      </c>
      <c r="W6" t="str">
        <f t="shared" si="5"/>
        <v>20</v>
      </c>
      <c r="X6" t="str">
        <f t="shared" si="6"/>
        <v>09</v>
      </c>
      <c r="Y6" t="str">
        <f t="shared" si="7"/>
        <v>2019</v>
      </c>
      <c r="Z6" s="17">
        <f t="shared" si="8"/>
        <v>40</v>
      </c>
    </row>
    <row r="7" spans="1:26" x14ac:dyDescent="0.3">
      <c r="A7">
        <v>4</v>
      </c>
      <c r="B7" s="4" t="s">
        <v>31</v>
      </c>
      <c r="C7" s="3" t="s">
        <v>32</v>
      </c>
      <c r="D7">
        <v>7600</v>
      </c>
      <c r="E7">
        <v>5265</v>
      </c>
      <c r="F7" s="17">
        <f t="shared" si="2"/>
        <v>69.276315789473685</v>
      </c>
      <c r="G7" t="s">
        <v>14</v>
      </c>
      <c r="H7">
        <v>53</v>
      </c>
      <c r="I7" t="s">
        <v>21</v>
      </c>
      <c r="J7" t="s">
        <v>22</v>
      </c>
      <c r="K7">
        <v>1547964000</v>
      </c>
      <c r="L7">
        <v>1548309600</v>
      </c>
      <c r="M7" t="b">
        <v>0</v>
      </c>
      <c r="N7" t="b">
        <v>0</v>
      </c>
      <c r="O7" t="s">
        <v>33</v>
      </c>
      <c r="P7" t="s">
        <v>2042</v>
      </c>
      <c r="Q7" t="s">
        <v>2043</v>
      </c>
      <c r="R7" s="8">
        <f t="shared" si="0"/>
        <v>43485.25</v>
      </c>
      <c r="S7" s="8" t="str">
        <f t="shared" si="1"/>
        <v>20</v>
      </c>
      <c r="T7" s="8" t="str">
        <f t="shared" ref="T7:T70" si="9">TEXT(R7,"mmm")</f>
        <v>Jan</v>
      </c>
      <c r="U7" s="8" t="str">
        <f t="shared" si="3"/>
        <v>2019</v>
      </c>
      <c r="V7" s="8">
        <f t="shared" si="4"/>
        <v>43489.25</v>
      </c>
      <c r="W7" t="str">
        <f t="shared" si="5"/>
        <v>24</v>
      </c>
      <c r="X7" t="str">
        <f t="shared" si="6"/>
        <v>01</v>
      </c>
      <c r="Y7" t="str">
        <f t="shared" si="7"/>
        <v>2019</v>
      </c>
      <c r="Z7" s="17">
        <f t="shared" si="8"/>
        <v>4</v>
      </c>
    </row>
    <row r="8" spans="1:26" x14ac:dyDescent="0.3">
      <c r="A8">
        <v>5</v>
      </c>
      <c r="B8" s="4" t="s">
        <v>34</v>
      </c>
      <c r="C8" s="3" t="s">
        <v>35</v>
      </c>
      <c r="D8">
        <v>7600</v>
      </c>
      <c r="E8">
        <v>13195</v>
      </c>
      <c r="F8" s="17">
        <f t="shared" si="2"/>
        <v>173.61842105263159</v>
      </c>
      <c r="G8" t="s">
        <v>20</v>
      </c>
      <c r="H8">
        <v>174</v>
      </c>
      <c r="I8" t="s">
        <v>36</v>
      </c>
      <c r="J8" t="s">
        <v>37</v>
      </c>
      <c r="K8">
        <v>1346130000</v>
      </c>
      <c r="L8">
        <v>1347080400</v>
      </c>
      <c r="M8" t="b">
        <v>0</v>
      </c>
      <c r="N8" t="b">
        <v>0</v>
      </c>
      <c r="O8" t="s">
        <v>33</v>
      </c>
      <c r="P8" t="s">
        <v>2042</v>
      </c>
      <c r="Q8" t="s">
        <v>2043</v>
      </c>
      <c r="R8" s="8">
        <f t="shared" si="0"/>
        <v>41149.208333333336</v>
      </c>
      <c r="S8" s="8" t="str">
        <f t="shared" si="1"/>
        <v>28</v>
      </c>
      <c r="T8" s="8" t="str">
        <f t="shared" si="9"/>
        <v>Aug</v>
      </c>
      <c r="U8" s="8" t="str">
        <f t="shared" si="3"/>
        <v>2012</v>
      </c>
      <c r="V8" s="8">
        <f t="shared" si="4"/>
        <v>41160.208333333336</v>
      </c>
      <c r="W8" t="str">
        <f t="shared" si="5"/>
        <v>08</v>
      </c>
      <c r="X8" t="str">
        <f t="shared" si="6"/>
        <v>09</v>
      </c>
      <c r="Y8" t="str">
        <f t="shared" si="7"/>
        <v>2012</v>
      </c>
      <c r="Z8" s="17">
        <f t="shared" si="8"/>
        <v>11</v>
      </c>
    </row>
    <row r="9" spans="1:26" x14ac:dyDescent="0.3">
      <c r="A9">
        <v>6</v>
      </c>
      <c r="B9" s="4" t="s">
        <v>38</v>
      </c>
      <c r="C9" s="3" t="s">
        <v>39</v>
      </c>
      <c r="D9">
        <v>5200</v>
      </c>
      <c r="E9">
        <v>1090</v>
      </c>
      <c r="F9" s="17">
        <f t="shared" si="2"/>
        <v>20.961538461538463</v>
      </c>
      <c r="G9" t="s">
        <v>14</v>
      </c>
      <c r="H9">
        <v>18</v>
      </c>
      <c r="I9" t="s">
        <v>40</v>
      </c>
      <c r="J9" t="s">
        <v>41</v>
      </c>
      <c r="K9">
        <v>1505278800</v>
      </c>
      <c r="L9">
        <v>1505365200</v>
      </c>
      <c r="M9" t="b">
        <v>0</v>
      </c>
      <c r="N9" t="b">
        <v>0</v>
      </c>
      <c r="O9" t="s">
        <v>42</v>
      </c>
      <c r="P9" t="s">
        <v>2044</v>
      </c>
      <c r="Q9" t="s">
        <v>2045</v>
      </c>
      <c r="R9" s="8">
        <f t="shared" si="0"/>
        <v>42991.208333333328</v>
      </c>
      <c r="S9" s="8" t="str">
        <f t="shared" si="1"/>
        <v>13</v>
      </c>
      <c r="T9" s="8" t="str">
        <f t="shared" si="9"/>
        <v>Sep</v>
      </c>
      <c r="U9" s="8" t="str">
        <f t="shared" si="3"/>
        <v>2017</v>
      </c>
      <c r="V9" s="8">
        <f t="shared" si="4"/>
        <v>42992.208333333328</v>
      </c>
      <c r="W9" t="str">
        <f t="shared" si="5"/>
        <v>14</v>
      </c>
      <c r="X9" t="str">
        <f t="shared" si="6"/>
        <v>09</v>
      </c>
      <c r="Y9" t="str">
        <f t="shared" si="7"/>
        <v>2017</v>
      </c>
      <c r="Z9" s="17">
        <f t="shared" si="8"/>
        <v>1</v>
      </c>
    </row>
    <row r="10" spans="1:26" x14ac:dyDescent="0.3">
      <c r="A10">
        <v>7</v>
      </c>
      <c r="B10" s="4" t="s">
        <v>43</v>
      </c>
      <c r="C10" s="3" t="s">
        <v>44</v>
      </c>
      <c r="D10">
        <v>4500</v>
      </c>
      <c r="E10">
        <v>14741</v>
      </c>
      <c r="F10" s="17">
        <f t="shared" si="2"/>
        <v>327.57777777777778</v>
      </c>
      <c r="G10" t="s">
        <v>20</v>
      </c>
      <c r="H10">
        <v>227</v>
      </c>
      <c r="I10" t="s">
        <v>36</v>
      </c>
      <c r="J10" t="s">
        <v>37</v>
      </c>
      <c r="K10">
        <v>1439442000</v>
      </c>
      <c r="L10">
        <v>1439614800</v>
      </c>
      <c r="M10" t="b">
        <v>0</v>
      </c>
      <c r="N10" t="b">
        <v>0</v>
      </c>
      <c r="O10" t="s">
        <v>33</v>
      </c>
      <c r="P10" t="s">
        <v>2042</v>
      </c>
      <c r="Q10" t="s">
        <v>2043</v>
      </c>
      <c r="R10" s="8">
        <f t="shared" si="0"/>
        <v>42229.208333333328</v>
      </c>
      <c r="S10" s="8" t="str">
        <f t="shared" si="1"/>
        <v>13</v>
      </c>
      <c r="T10" s="8" t="str">
        <f t="shared" si="9"/>
        <v>Aug</v>
      </c>
      <c r="U10" s="8" t="str">
        <f t="shared" si="3"/>
        <v>2015</v>
      </c>
      <c r="V10" s="8">
        <f t="shared" si="4"/>
        <v>42231.208333333328</v>
      </c>
      <c r="W10" t="str">
        <f t="shared" si="5"/>
        <v>15</v>
      </c>
      <c r="X10" t="str">
        <f t="shared" si="6"/>
        <v>08</v>
      </c>
      <c r="Y10" t="str">
        <f t="shared" si="7"/>
        <v>2015</v>
      </c>
      <c r="Z10" s="17">
        <f t="shared" si="8"/>
        <v>2</v>
      </c>
    </row>
    <row r="11" spans="1:26" x14ac:dyDescent="0.3">
      <c r="A11">
        <v>8</v>
      </c>
      <c r="B11" s="4" t="s">
        <v>45</v>
      </c>
      <c r="C11" s="3" t="s">
        <v>46</v>
      </c>
      <c r="D11">
        <v>110100</v>
      </c>
      <c r="E11">
        <v>21946</v>
      </c>
      <c r="F11" s="17">
        <f t="shared" si="2"/>
        <v>19.932788374205266</v>
      </c>
      <c r="G11" t="s">
        <v>47</v>
      </c>
      <c r="H11">
        <v>708</v>
      </c>
      <c r="I11" t="s">
        <v>36</v>
      </c>
      <c r="J11" t="s">
        <v>37</v>
      </c>
      <c r="K11">
        <v>1281330000</v>
      </c>
      <c r="L11">
        <v>1281502800</v>
      </c>
      <c r="M11" t="b">
        <v>0</v>
      </c>
      <c r="N11" t="b">
        <v>0</v>
      </c>
      <c r="O11" t="s">
        <v>33</v>
      </c>
      <c r="P11" t="s">
        <v>2042</v>
      </c>
      <c r="Q11" t="s">
        <v>2043</v>
      </c>
      <c r="R11" s="8">
        <f t="shared" si="0"/>
        <v>40399.208333333336</v>
      </c>
      <c r="S11" s="8" t="str">
        <f t="shared" si="1"/>
        <v>09</v>
      </c>
      <c r="T11" s="8" t="str">
        <f t="shared" si="9"/>
        <v>Aug</v>
      </c>
      <c r="U11" s="8" t="str">
        <f t="shared" si="3"/>
        <v>2010</v>
      </c>
      <c r="V11" s="8">
        <f t="shared" si="4"/>
        <v>40401.208333333336</v>
      </c>
      <c r="W11" t="str">
        <f t="shared" si="5"/>
        <v>11</v>
      </c>
      <c r="X11" t="str">
        <f t="shared" si="6"/>
        <v>08</v>
      </c>
      <c r="Y11" t="str">
        <f t="shared" si="7"/>
        <v>2010</v>
      </c>
      <c r="Z11" s="17">
        <f t="shared" si="8"/>
        <v>2</v>
      </c>
    </row>
    <row r="12" spans="1:26" x14ac:dyDescent="0.3">
      <c r="A12">
        <v>9</v>
      </c>
      <c r="B12" s="4" t="s">
        <v>48</v>
      </c>
      <c r="C12" s="3" t="s">
        <v>49</v>
      </c>
      <c r="D12">
        <v>6200</v>
      </c>
      <c r="E12">
        <v>3208</v>
      </c>
      <c r="F12" s="17">
        <f t="shared" si="2"/>
        <v>51.741935483870968</v>
      </c>
      <c r="G12" t="s">
        <v>14</v>
      </c>
      <c r="H12">
        <v>44</v>
      </c>
      <c r="I12" t="s">
        <v>21</v>
      </c>
      <c r="J12" t="s">
        <v>22</v>
      </c>
      <c r="K12">
        <v>1379566800</v>
      </c>
      <c r="L12">
        <v>1383804000</v>
      </c>
      <c r="M12" t="b">
        <v>0</v>
      </c>
      <c r="N12" t="b">
        <v>0</v>
      </c>
      <c r="O12" t="s">
        <v>50</v>
      </c>
      <c r="P12" t="s">
        <v>2038</v>
      </c>
      <c r="Q12" t="s">
        <v>2046</v>
      </c>
      <c r="R12" s="8">
        <f t="shared" si="0"/>
        <v>41536.208333333336</v>
      </c>
      <c r="S12" s="8" t="str">
        <f t="shared" si="1"/>
        <v>19</v>
      </c>
      <c r="T12" s="8" t="str">
        <f t="shared" si="9"/>
        <v>Sep</v>
      </c>
      <c r="U12" s="8" t="str">
        <f t="shared" si="3"/>
        <v>2013</v>
      </c>
      <c r="V12" s="8">
        <f t="shared" si="4"/>
        <v>41585.25</v>
      </c>
      <c r="W12" t="str">
        <f t="shared" si="5"/>
        <v>07</v>
      </c>
      <c r="X12" t="str">
        <f t="shared" si="6"/>
        <v>11</v>
      </c>
      <c r="Y12" t="str">
        <f t="shared" si="7"/>
        <v>2013</v>
      </c>
      <c r="Z12" s="17">
        <f t="shared" si="8"/>
        <v>49.041666666664241</v>
      </c>
    </row>
    <row r="13" spans="1:26" x14ac:dyDescent="0.3">
      <c r="A13">
        <v>10</v>
      </c>
      <c r="B13" s="4" t="s">
        <v>51</v>
      </c>
      <c r="C13" s="3" t="s">
        <v>52</v>
      </c>
      <c r="D13">
        <v>5200</v>
      </c>
      <c r="E13">
        <v>13838</v>
      </c>
      <c r="F13" s="17">
        <f t="shared" si="2"/>
        <v>266.11538461538464</v>
      </c>
      <c r="G13" t="s">
        <v>20</v>
      </c>
      <c r="H13">
        <v>220</v>
      </c>
      <c r="I13" t="s">
        <v>21</v>
      </c>
      <c r="J13" t="s">
        <v>22</v>
      </c>
      <c r="K13">
        <v>1281762000</v>
      </c>
      <c r="L13">
        <v>1285909200</v>
      </c>
      <c r="M13" t="b">
        <v>0</v>
      </c>
      <c r="N13" t="b">
        <v>0</v>
      </c>
      <c r="O13" t="s">
        <v>53</v>
      </c>
      <c r="P13" t="s">
        <v>2044</v>
      </c>
      <c r="Q13" t="s">
        <v>2047</v>
      </c>
      <c r="R13" s="8">
        <f t="shared" si="0"/>
        <v>40404.208333333336</v>
      </c>
      <c r="S13" s="8" t="str">
        <f t="shared" si="1"/>
        <v>14</v>
      </c>
      <c r="T13" s="8" t="str">
        <f t="shared" si="9"/>
        <v>Aug</v>
      </c>
      <c r="U13" s="8" t="str">
        <f t="shared" si="3"/>
        <v>2010</v>
      </c>
      <c r="V13" s="8">
        <f t="shared" si="4"/>
        <v>40452.208333333336</v>
      </c>
      <c r="W13" t="str">
        <f t="shared" si="5"/>
        <v>01</v>
      </c>
      <c r="X13" t="str">
        <f t="shared" si="6"/>
        <v>10</v>
      </c>
      <c r="Y13" t="str">
        <f t="shared" si="7"/>
        <v>2010</v>
      </c>
      <c r="Z13" s="17">
        <f t="shared" si="8"/>
        <v>48</v>
      </c>
    </row>
    <row r="14" spans="1:26" ht="31.2" x14ac:dyDescent="0.3">
      <c r="A14">
        <v>11</v>
      </c>
      <c r="B14" s="4" t="s">
        <v>54</v>
      </c>
      <c r="C14" s="3" t="s">
        <v>55</v>
      </c>
      <c r="D14">
        <v>6300</v>
      </c>
      <c r="E14">
        <v>3030</v>
      </c>
      <c r="F14" s="17">
        <f t="shared" si="2"/>
        <v>48.095238095238095</v>
      </c>
      <c r="G14" t="s">
        <v>14</v>
      </c>
      <c r="H14">
        <v>27</v>
      </c>
      <c r="I14" t="s">
        <v>21</v>
      </c>
      <c r="J14" t="s">
        <v>22</v>
      </c>
      <c r="K14">
        <v>1285045200</v>
      </c>
      <c r="L14">
        <v>1285563600</v>
      </c>
      <c r="M14" t="b">
        <v>0</v>
      </c>
      <c r="N14" t="b">
        <v>1</v>
      </c>
      <c r="O14" t="s">
        <v>33</v>
      </c>
      <c r="P14" t="s">
        <v>2042</v>
      </c>
      <c r="Q14" t="s">
        <v>2043</v>
      </c>
      <c r="R14" s="8">
        <f t="shared" si="0"/>
        <v>40442.208333333336</v>
      </c>
      <c r="S14" s="8" t="str">
        <f t="shared" si="1"/>
        <v>21</v>
      </c>
      <c r="T14" s="8" t="str">
        <f t="shared" si="9"/>
        <v>Sep</v>
      </c>
      <c r="U14" s="8" t="str">
        <f t="shared" si="3"/>
        <v>2010</v>
      </c>
      <c r="V14" s="8">
        <f t="shared" si="4"/>
        <v>40448.208333333336</v>
      </c>
      <c r="W14" t="str">
        <f t="shared" si="5"/>
        <v>27</v>
      </c>
      <c r="X14" t="str">
        <f t="shared" si="6"/>
        <v>09</v>
      </c>
      <c r="Y14" t="str">
        <f t="shared" si="7"/>
        <v>2010</v>
      </c>
      <c r="Z14" s="17">
        <f t="shared" si="8"/>
        <v>6</v>
      </c>
    </row>
    <row r="15" spans="1:26" x14ac:dyDescent="0.3">
      <c r="A15">
        <v>12</v>
      </c>
      <c r="B15" s="4" t="s">
        <v>56</v>
      </c>
      <c r="C15" s="3" t="s">
        <v>57</v>
      </c>
      <c r="D15">
        <v>6300</v>
      </c>
      <c r="E15">
        <v>5629</v>
      </c>
      <c r="F15" s="17">
        <f t="shared" si="2"/>
        <v>89.349206349206341</v>
      </c>
      <c r="G15" t="s">
        <v>14</v>
      </c>
      <c r="H15">
        <v>55</v>
      </c>
      <c r="I15" t="s">
        <v>21</v>
      </c>
      <c r="J15" t="s">
        <v>22</v>
      </c>
      <c r="K15">
        <v>1571720400</v>
      </c>
      <c r="L15">
        <v>1572411600</v>
      </c>
      <c r="M15" t="b">
        <v>0</v>
      </c>
      <c r="N15" t="b">
        <v>0</v>
      </c>
      <c r="O15" t="s">
        <v>53</v>
      </c>
      <c r="P15" t="s">
        <v>2044</v>
      </c>
      <c r="Q15" t="s">
        <v>2047</v>
      </c>
      <c r="R15" s="8">
        <f t="shared" si="0"/>
        <v>43760.208333333328</v>
      </c>
      <c r="S15" s="8" t="str">
        <f t="shared" si="1"/>
        <v>22</v>
      </c>
      <c r="T15" s="8" t="str">
        <f t="shared" si="9"/>
        <v>Oct</v>
      </c>
      <c r="U15" s="8" t="str">
        <f t="shared" si="3"/>
        <v>2019</v>
      </c>
      <c r="V15" s="8">
        <f t="shared" si="4"/>
        <v>43768.208333333328</v>
      </c>
      <c r="W15" t="str">
        <f t="shared" si="5"/>
        <v>30</v>
      </c>
      <c r="X15" t="str">
        <f t="shared" si="6"/>
        <v>10</v>
      </c>
      <c r="Y15" t="str">
        <f t="shared" si="7"/>
        <v>2019</v>
      </c>
      <c r="Z15" s="17">
        <f t="shared" si="8"/>
        <v>8</v>
      </c>
    </row>
    <row r="16" spans="1:26" ht="31.2" x14ac:dyDescent="0.3">
      <c r="A16">
        <v>13</v>
      </c>
      <c r="B16" s="4" t="s">
        <v>58</v>
      </c>
      <c r="C16" s="3" t="s">
        <v>59</v>
      </c>
      <c r="D16">
        <v>4200</v>
      </c>
      <c r="E16">
        <v>10295</v>
      </c>
      <c r="F16" s="17">
        <f t="shared" si="2"/>
        <v>245.11904761904765</v>
      </c>
      <c r="G16" t="s">
        <v>20</v>
      </c>
      <c r="H16">
        <v>98</v>
      </c>
      <c r="I16" t="s">
        <v>21</v>
      </c>
      <c r="J16" t="s">
        <v>22</v>
      </c>
      <c r="K16">
        <v>1465621200</v>
      </c>
      <c r="L16">
        <v>1466658000</v>
      </c>
      <c r="M16" t="b">
        <v>0</v>
      </c>
      <c r="N16" t="b">
        <v>0</v>
      </c>
      <c r="O16" t="s">
        <v>60</v>
      </c>
      <c r="P16" t="s">
        <v>2038</v>
      </c>
      <c r="Q16" t="s">
        <v>2048</v>
      </c>
      <c r="R16" s="8">
        <f t="shared" si="0"/>
        <v>42532.208333333328</v>
      </c>
      <c r="S16" s="8" t="str">
        <f t="shared" si="1"/>
        <v>11</v>
      </c>
      <c r="T16" s="8" t="str">
        <f t="shared" si="9"/>
        <v>Jun</v>
      </c>
      <c r="U16" s="8" t="str">
        <f t="shared" si="3"/>
        <v>2016</v>
      </c>
      <c r="V16" s="8">
        <f t="shared" si="4"/>
        <v>42544.208333333328</v>
      </c>
      <c r="W16" t="str">
        <f t="shared" si="5"/>
        <v>23</v>
      </c>
      <c r="X16" t="str">
        <f t="shared" si="6"/>
        <v>06</v>
      </c>
      <c r="Y16" t="str">
        <f t="shared" si="7"/>
        <v>2016</v>
      </c>
      <c r="Z16" s="17">
        <f t="shared" si="8"/>
        <v>12</v>
      </c>
    </row>
    <row r="17" spans="1:26" x14ac:dyDescent="0.3">
      <c r="A17">
        <v>14</v>
      </c>
      <c r="B17" s="4" t="s">
        <v>61</v>
      </c>
      <c r="C17" s="3" t="s">
        <v>62</v>
      </c>
      <c r="D17">
        <v>28200</v>
      </c>
      <c r="E17">
        <v>18829</v>
      </c>
      <c r="F17" s="17">
        <f t="shared" si="2"/>
        <v>66.769503546099301</v>
      </c>
      <c r="G17" t="s">
        <v>14</v>
      </c>
      <c r="H17">
        <v>200</v>
      </c>
      <c r="I17" t="s">
        <v>21</v>
      </c>
      <c r="J17" t="s">
        <v>22</v>
      </c>
      <c r="K17">
        <v>1331013600</v>
      </c>
      <c r="L17">
        <v>1333342800</v>
      </c>
      <c r="M17" t="b">
        <v>0</v>
      </c>
      <c r="N17" t="b">
        <v>0</v>
      </c>
      <c r="O17" t="s">
        <v>60</v>
      </c>
      <c r="P17" t="s">
        <v>2038</v>
      </c>
      <c r="Q17" t="s">
        <v>2048</v>
      </c>
      <c r="R17" s="8">
        <f t="shared" si="0"/>
        <v>40974.25</v>
      </c>
      <c r="S17" s="8" t="str">
        <f t="shared" si="1"/>
        <v>06</v>
      </c>
      <c r="T17" s="8" t="str">
        <f t="shared" si="9"/>
        <v>Mar</v>
      </c>
      <c r="U17" s="8" t="str">
        <f t="shared" si="3"/>
        <v>2012</v>
      </c>
      <c r="V17" s="8">
        <f t="shared" si="4"/>
        <v>41001.208333333336</v>
      </c>
      <c r="W17" t="str">
        <f t="shared" si="5"/>
        <v>02</v>
      </c>
      <c r="X17" t="str">
        <f t="shared" si="6"/>
        <v>04</v>
      </c>
      <c r="Y17" t="str">
        <f t="shared" si="7"/>
        <v>2012</v>
      </c>
      <c r="Z17" s="17">
        <f t="shared" si="8"/>
        <v>26.958333333335759</v>
      </c>
    </row>
    <row r="18" spans="1:26" x14ac:dyDescent="0.3">
      <c r="A18">
        <v>15</v>
      </c>
      <c r="B18" s="4" t="s">
        <v>63</v>
      </c>
      <c r="C18" s="3" t="s">
        <v>64</v>
      </c>
      <c r="D18">
        <v>81200</v>
      </c>
      <c r="E18">
        <v>38414</v>
      </c>
      <c r="F18" s="17">
        <f t="shared" si="2"/>
        <v>47.307881773399011</v>
      </c>
      <c r="G18" t="s">
        <v>14</v>
      </c>
      <c r="H18">
        <v>452</v>
      </c>
      <c r="I18" t="s">
        <v>21</v>
      </c>
      <c r="J18" t="s">
        <v>22</v>
      </c>
      <c r="K18">
        <v>1575957600</v>
      </c>
      <c r="L18">
        <v>1576303200</v>
      </c>
      <c r="M18" t="b">
        <v>0</v>
      </c>
      <c r="N18" t="b">
        <v>0</v>
      </c>
      <c r="O18" t="s">
        <v>65</v>
      </c>
      <c r="P18" t="s">
        <v>2040</v>
      </c>
      <c r="Q18" t="s">
        <v>2049</v>
      </c>
      <c r="R18" s="8">
        <f t="shared" si="0"/>
        <v>43809.25</v>
      </c>
      <c r="S18" s="8" t="str">
        <f t="shared" si="1"/>
        <v>10</v>
      </c>
      <c r="T18" s="8" t="str">
        <f t="shared" si="9"/>
        <v>Dec</v>
      </c>
      <c r="U18" s="8" t="str">
        <f t="shared" si="3"/>
        <v>2019</v>
      </c>
      <c r="V18" s="8">
        <f t="shared" si="4"/>
        <v>43813.25</v>
      </c>
      <c r="W18" t="str">
        <f t="shared" si="5"/>
        <v>14</v>
      </c>
      <c r="X18" t="str">
        <f t="shared" si="6"/>
        <v>12</v>
      </c>
      <c r="Y18" t="str">
        <f t="shared" si="7"/>
        <v>2019</v>
      </c>
      <c r="Z18" s="17">
        <f t="shared" si="8"/>
        <v>4</v>
      </c>
    </row>
    <row r="19" spans="1:26" x14ac:dyDescent="0.3">
      <c r="A19">
        <v>16</v>
      </c>
      <c r="B19" s="4" t="s">
        <v>66</v>
      </c>
      <c r="C19" s="3" t="s">
        <v>67</v>
      </c>
      <c r="D19">
        <v>1700</v>
      </c>
      <c r="E19">
        <v>11041</v>
      </c>
      <c r="F19" s="17">
        <f t="shared" si="2"/>
        <v>649.47058823529414</v>
      </c>
      <c r="G19" t="s">
        <v>20</v>
      </c>
      <c r="H19">
        <v>100</v>
      </c>
      <c r="I19" t="s">
        <v>21</v>
      </c>
      <c r="J19" t="s">
        <v>22</v>
      </c>
      <c r="K19">
        <v>1390370400</v>
      </c>
      <c r="L19">
        <v>1392271200</v>
      </c>
      <c r="M19" t="b">
        <v>0</v>
      </c>
      <c r="N19" t="b">
        <v>0</v>
      </c>
      <c r="O19" t="s">
        <v>68</v>
      </c>
      <c r="P19" t="s">
        <v>2050</v>
      </c>
      <c r="Q19" t="s">
        <v>2051</v>
      </c>
      <c r="R19" s="8">
        <f t="shared" si="0"/>
        <v>41661.25</v>
      </c>
      <c r="S19" s="8" t="str">
        <f t="shared" si="1"/>
        <v>22</v>
      </c>
      <c r="T19" s="8" t="str">
        <f t="shared" si="9"/>
        <v>Jan</v>
      </c>
      <c r="U19" s="8" t="str">
        <f t="shared" si="3"/>
        <v>2014</v>
      </c>
      <c r="V19" s="8">
        <f t="shared" si="4"/>
        <v>41683.25</v>
      </c>
      <c r="W19" t="str">
        <f t="shared" si="5"/>
        <v>13</v>
      </c>
      <c r="X19" t="str">
        <f t="shared" si="6"/>
        <v>02</v>
      </c>
      <c r="Y19" t="str">
        <f t="shared" si="7"/>
        <v>2014</v>
      </c>
      <c r="Z19" s="17">
        <f t="shared" si="8"/>
        <v>22</v>
      </c>
    </row>
    <row r="20" spans="1:26" x14ac:dyDescent="0.3">
      <c r="A20">
        <v>17</v>
      </c>
      <c r="B20" s="4" t="s">
        <v>69</v>
      </c>
      <c r="C20" s="3" t="s">
        <v>70</v>
      </c>
      <c r="D20">
        <v>84600</v>
      </c>
      <c r="E20">
        <v>134845</v>
      </c>
      <c r="F20" s="17">
        <f t="shared" si="2"/>
        <v>159.39125295508273</v>
      </c>
      <c r="G20" t="s">
        <v>20</v>
      </c>
      <c r="H20">
        <v>1249</v>
      </c>
      <c r="I20" t="s">
        <v>21</v>
      </c>
      <c r="J20" t="s">
        <v>22</v>
      </c>
      <c r="K20">
        <v>1294812000</v>
      </c>
      <c r="L20">
        <v>1294898400</v>
      </c>
      <c r="M20" t="b">
        <v>0</v>
      </c>
      <c r="N20" t="b">
        <v>0</v>
      </c>
      <c r="O20" t="s">
        <v>71</v>
      </c>
      <c r="P20" t="s">
        <v>2044</v>
      </c>
      <c r="Q20" t="s">
        <v>2052</v>
      </c>
      <c r="R20" s="8">
        <f t="shared" si="0"/>
        <v>40555.25</v>
      </c>
      <c r="S20" s="8" t="str">
        <f t="shared" si="1"/>
        <v>12</v>
      </c>
      <c r="T20" s="8" t="str">
        <f t="shared" si="9"/>
        <v>Jan</v>
      </c>
      <c r="U20" s="8" t="str">
        <f t="shared" si="3"/>
        <v>2011</v>
      </c>
      <c r="V20" s="8">
        <f t="shared" si="4"/>
        <v>40556.25</v>
      </c>
      <c r="W20" t="str">
        <f t="shared" si="5"/>
        <v>13</v>
      </c>
      <c r="X20" t="str">
        <f t="shared" si="6"/>
        <v>01</v>
      </c>
      <c r="Y20" t="str">
        <f t="shared" si="7"/>
        <v>2011</v>
      </c>
      <c r="Z20" s="17">
        <f t="shared" si="8"/>
        <v>1</v>
      </c>
    </row>
    <row r="21" spans="1:26" x14ac:dyDescent="0.3">
      <c r="A21">
        <v>18</v>
      </c>
      <c r="B21" s="4" t="s">
        <v>72</v>
      </c>
      <c r="C21" s="3" t="s">
        <v>73</v>
      </c>
      <c r="D21">
        <v>9100</v>
      </c>
      <c r="E21">
        <v>6089</v>
      </c>
      <c r="F21" s="17">
        <f t="shared" si="2"/>
        <v>66.912087912087912</v>
      </c>
      <c r="G21" t="s">
        <v>74</v>
      </c>
      <c r="H21">
        <v>135</v>
      </c>
      <c r="I21" t="s">
        <v>21</v>
      </c>
      <c r="J21" t="s">
        <v>22</v>
      </c>
      <c r="K21">
        <v>1536382800</v>
      </c>
      <c r="L21">
        <v>1537074000</v>
      </c>
      <c r="M21" t="b">
        <v>0</v>
      </c>
      <c r="N21" t="b">
        <v>0</v>
      </c>
      <c r="O21" t="s">
        <v>33</v>
      </c>
      <c r="P21" t="s">
        <v>2042</v>
      </c>
      <c r="Q21" t="s">
        <v>2043</v>
      </c>
      <c r="R21" s="8">
        <f t="shared" si="0"/>
        <v>43351.208333333328</v>
      </c>
      <c r="S21" s="8" t="str">
        <f t="shared" si="1"/>
        <v>08</v>
      </c>
      <c r="T21" s="8" t="str">
        <f t="shared" si="9"/>
        <v>Sep</v>
      </c>
      <c r="U21" s="8" t="str">
        <f t="shared" si="3"/>
        <v>2018</v>
      </c>
      <c r="V21" s="8">
        <f t="shared" si="4"/>
        <v>43359.208333333328</v>
      </c>
      <c r="W21" t="str">
        <f t="shared" si="5"/>
        <v>16</v>
      </c>
      <c r="X21" t="str">
        <f t="shared" si="6"/>
        <v>09</v>
      </c>
      <c r="Y21" t="str">
        <f t="shared" si="7"/>
        <v>2018</v>
      </c>
      <c r="Z21" s="17">
        <f t="shared" si="8"/>
        <v>8</v>
      </c>
    </row>
    <row r="22" spans="1:26" x14ac:dyDescent="0.3">
      <c r="A22">
        <v>19</v>
      </c>
      <c r="B22" s="4" t="s">
        <v>75</v>
      </c>
      <c r="C22" s="3" t="s">
        <v>76</v>
      </c>
      <c r="D22">
        <v>62500</v>
      </c>
      <c r="E22">
        <v>30331</v>
      </c>
      <c r="F22" s="17">
        <f t="shared" si="2"/>
        <v>48.529600000000002</v>
      </c>
      <c r="G22" t="s">
        <v>14</v>
      </c>
      <c r="H22">
        <v>674</v>
      </c>
      <c r="I22" t="s">
        <v>21</v>
      </c>
      <c r="J22" t="s">
        <v>22</v>
      </c>
      <c r="K22">
        <v>1551679200</v>
      </c>
      <c r="L22">
        <v>1553490000</v>
      </c>
      <c r="M22" t="b">
        <v>0</v>
      </c>
      <c r="N22" t="b">
        <v>1</v>
      </c>
      <c r="O22" t="s">
        <v>33</v>
      </c>
      <c r="P22" t="s">
        <v>2042</v>
      </c>
      <c r="Q22" t="s">
        <v>2043</v>
      </c>
      <c r="R22" s="8">
        <f t="shared" si="0"/>
        <v>43528.25</v>
      </c>
      <c r="S22" s="8" t="str">
        <f t="shared" si="1"/>
        <v>04</v>
      </c>
      <c r="T22" s="8" t="str">
        <f t="shared" si="9"/>
        <v>Mar</v>
      </c>
      <c r="U22" s="8" t="str">
        <f t="shared" si="3"/>
        <v>2019</v>
      </c>
      <c r="V22" s="8">
        <f t="shared" si="4"/>
        <v>43549.208333333328</v>
      </c>
      <c r="W22" t="str">
        <f t="shared" si="5"/>
        <v>25</v>
      </c>
      <c r="X22" t="str">
        <f t="shared" si="6"/>
        <v>03</v>
      </c>
      <c r="Y22" t="str">
        <f t="shared" si="7"/>
        <v>2019</v>
      </c>
      <c r="Z22" s="17">
        <f t="shared" si="8"/>
        <v>20.958333333328483</v>
      </c>
    </row>
    <row r="23" spans="1:26" x14ac:dyDescent="0.3">
      <c r="A23">
        <v>20</v>
      </c>
      <c r="B23" s="4" t="s">
        <v>77</v>
      </c>
      <c r="C23" s="3" t="s">
        <v>78</v>
      </c>
      <c r="D23">
        <v>131800</v>
      </c>
      <c r="E23">
        <v>147936</v>
      </c>
      <c r="F23" s="17">
        <f t="shared" si="2"/>
        <v>112.24279210925646</v>
      </c>
      <c r="G23" t="s">
        <v>20</v>
      </c>
      <c r="H23">
        <v>1396</v>
      </c>
      <c r="I23" t="s">
        <v>21</v>
      </c>
      <c r="J23" t="s">
        <v>22</v>
      </c>
      <c r="K23">
        <v>1406523600</v>
      </c>
      <c r="L23">
        <v>1406523600</v>
      </c>
      <c r="M23" t="b">
        <v>0</v>
      </c>
      <c r="N23" t="b">
        <v>0</v>
      </c>
      <c r="O23" t="s">
        <v>53</v>
      </c>
      <c r="P23" t="s">
        <v>2044</v>
      </c>
      <c r="Q23" t="s">
        <v>2047</v>
      </c>
      <c r="R23" s="8">
        <f t="shared" si="0"/>
        <v>41848.208333333336</v>
      </c>
      <c r="S23" s="8" t="str">
        <f t="shared" si="1"/>
        <v>28</v>
      </c>
      <c r="T23" s="8" t="str">
        <f t="shared" si="9"/>
        <v>Jul</v>
      </c>
      <c r="U23" s="8" t="str">
        <f t="shared" si="3"/>
        <v>2014</v>
      </c>
      <c r="V23" s="8">
        <f t="shared" si="4"/>
        <v>41848.208333333336</v>
      </c>
      <c r="W23" t="str">
        <f t="shared" si="5"/>
        <v>28</v>
      </c>
      <c r="X23" t="str">
        <f t="shared" si="6"/>
        <v>07</v>
      </c>
      <c r="Y23" t="str">
        <f t="shared" si="7"/>
        <v>2014</v>
      </c>
      <c r="Z23" s="17">
        <f t="shared" si="8"/>
        <v>0</v>
      </c>
    </row>
    <row r="24" spans="1:26" x14ac:dyDescent="0.3">
      <c r="A24">
        <v>21</v>
      </c>
      <c r="B24" s="4" t="s">
        <v>79</v>
      </c>
      <c r="C24" s="3" t="s">
        <v>80</v>
      </c>
      <c r="D24">
        <v>94000</v>
      </c>
      <c r="E24">
        <v>38533</v>
      </c>
      <c r="F24" s="17">
        <f t="shared" si="2"/>
        <v>40.992553191489364</v>
      </c>
      <c r="G24" t="s">
        <v>14</v>
      </c>
      <c r="H24">
        <v>558</v>
      </c>
      <c r="I24" t="s">
        <v>21</v>
      </c>
      <c r="J24" t="s">
        <v>22</v>
      </c>
      <c r="K24">
        <v>1313384400</v>
      </c>
      <c r="L24">
        <v>1316322000</v>
      </c>
      <c r="M24" t="b">
        <v>0</v>
      </c>
      <c r="N24" t="b">
        <v>0</v>
      </c>
      <c r="O24" t="s">
        <v>33</v>
      </c>
      <c r="P24" t="s">
        <v>2042</v>
      </c>
      <c r="Q24" t="s">
        <v>2043</v>
      </c>
      <c r="R24" s="8">
        <f t="shared" si="0"/>
        <v>40770.208333333336</v>
      </c>
      <c r="S24" s="8" t="str">
        <f t="shared" si="1"/>
        <v>15</v>
      </c>
      <c r="T24" s="8" t="str">
        <f t="shared" si="9"/>
        <v>Aug</v>
      </c>
      <c r="U24" s="8" t="str">
        <f t="shared" si="3"/>
        <v>2011</v>
      </c>
      <c r="V24" s="8">
        <f t="shared" si="4"/>
        <v>40804.208333333336</v>
      </c>
      <c r="W24" t="str">
        <f t="shared" si="5"/>
        <v>18</v>
      </c>
      <c r="X24" t="str">
        <f t="shared" si="6"/>
        <v>09</v>
      </c>
      <c r="Y24" t="str">
        <f t="shared" si="7"/>
        <v>2011</v>
      </c>
      <c r="Z24" s="17">
        <f t="shared" si="8"/>
        <v>34</v>
      </c>
    </row>
    <row r="25" spans="1:26" x14ac:dyDescent="0.3">
      <c r="A25">
        <v>22</v>
      </c>
      <c r="B25" s="4" t="s">
        <v>81</v>
      </c>
      <c r="C25" s="3" t="s">
        <v>82</v>
      </c>
      <c r="D25">
        <v>59100</v>
      </c>
      <c r="E25">
        <v>75690</v>
      </c>
      <c r="F25" s="17">
        <f t="shared" si="2"/>
        <v>128.07106598984771</v>
      </c>
      <c r="G25" t="s">
        <v>20</v>
      </c>
      <c r="H25">
        <v>890</v>
      </c>
      <c r="I25" t="s">
        <v>21</v>
      </c>
      <c r="J25" t="s">
        <v>22</v>
      </c>
      <c r="K25">
        <v>1522731600</v>
      </c>
      <c r="L25">
        <v>1524027600</v>
      </c>
      <c r="M25" t="b">
        <v>0</v>
      </c>
      <c r="N25" t="b">
        <v>0</v>
      </c>
      <c r="O25" t="s">
        <v>33</v>
      </c>
      <c r="P25" t="s">
        <v>2042</v>
      </c>
      <c r="Q25" t="s">
        <v>2043</v>
      </c>
      <c r="R25" s="8">
        <f t="shared" si="0"/>
        <v>43193.208333333328</v>
      </c>
      <c r="S25" s="8" t="str">
        <f t="shared" si="1"/>
        <v>03</v>
      </c>
      <c r="T25" s="8" t="str">
        <f t="shared" si="9"/>
        <v>Apr</v>
      </c>
      <c r="U25" s="8" t="str">
        <f t="shared" si="3"/>
        <v>2018</v>
      </c>
      <c r="V25" s="8">
        <f t="shared" si="4"/>
        <v>43208.208333333328</v>
      </c>
      <c r="W25" t="str">
        <f t="shared" si="5"/>
        <v>18</v>
      </c>
      <c r="X25" t="str">
        <f t="shared" si="6"/>
        <v>04</v>
      </c>
      <c r="Y25" t="str">
        <f t="shared" si="7"/>
        <v>2018</v>
      </c>
      <c r="Z25" s="17">
        <f t="shared" si="8"/>
        <v>15</v>
      </c>
    </row>
    <row r="26" spans="1:26" x14ac:dyDescent="0.3">
      <c r="A26">
        <v>23</v>
      </c>
      <c r="B26" s="4" t="s">
        <v>83</v>
      </c>
      <c r="C26" s="3" t="s">
        <v>84</v>
      </c>
      <c r="D26">
        <v>4500</v>
      </c>
      <c r="E26">
        <v>14942</v>
      </c>
      <c r="F26" s="17">
        <f t="shared" si="2"/>
        <v>332.04444444444448</v>
      </c>
      <c r="G26" t="s">
        <v>20</v>
      </c>
      <c r="H26">
        <v>142</v>
      </c>
      <c r="I26" t="s">
        <v>40</v>
      </c>
      <c r="J26" t="s">
        <v>41</v>
      </c>
      <c r="K26">
        <v>1550124000</v>
      </c>
      <c r="L26">
        <v>1554699600</v>
      </c>
      <c r="M26" t="b">
        <v>0</v>
      </c>
      <c r="N26" t="b">
        <v>0</v>
      </c>
      <c r="O26" t="s">
        <v>42</v>
      </c>
      <c r="P26" t="s">
        <v>2044</v>
      </c>
      <c r="Q26" t="s">
        <v>2045</v>
      </c>
      <c r="R26" s="8">
        <f t="shared" si="0"/>
        <v>43510.25</v>
      </c>
      <c r="S26" s="8" t="str">
        <f t="shared" si="1"/>
        <v>14</v>
      </c>
      <c r="T26" s="8" t="str">
        <f t="shared" si="9"/>
        <v>Feb</v>
      </c>
      <c r="U26" s="8" t="str">
        <f t="shared" si="3"/>
        <v>2019</v>
      </c>
      <c r="V26" s="8">
        <f t="shared" si="4"/>
        <v>43563.208333333328</v>
      </c>
      <c r="W26" t="str">
        <f t="shared" si="5"/>
        <v>08</v>
      </c>
      <c r="X26" t="str">
        <f t="shared" si="6"/>
        <v>04</v>
      </c>
      <c r="Y26" t="str">
        <f t="shared" si="7"/>
        <v>2019</v>
      </c>
      <c r="Z26" s="17">
        <f t="shared" si="8"/>
        <v>52.958333333328483</v>
      </c>
    </row>
    <row r="27" spans="1:26" x14ac:dyDescent="0.3">
      <c r="A27">
        <v>24</v>
      </c>
      <c r="B27" s="4" t="s">
        <v>85</v>
      </c>
      <c r="C27" s="3" t="s">
        <v>86</v>
      </c>
      <c r="D27">
        <v>92400</v>
      </c>
      <c r="E27">
        <v>104257</v>
      </c>
      <c r="F27" s="17">
        <f t="shared" si="2"/>
        <v>112.83225108225108</v>
      </c>
      <c r="G27" t="s">
        <v>20</v>
      </c>
      <c r="H27">
        <v>2673</v>
      </c>
      <c r="I27" t="s">
        <v>21</v>
      </c>
      <c r="J27" t="s">
        <v>22</v>
      </c>
      <c r="K27">
        <v>1403326800</v>
      </c>
      <c r="L27">
        <v>1403499600</v>
      </c>
      <c r="M27" t="b">
        <v>0</v>
      </c>
      <c r="N27" t="b">
        <v>0</v>
      </c>
      <c r="O27" t="s">
        <v>65</v>
      </c>
      <c r="P27" t="s">
        <v>2040</v>
      </c>
      <c r="Q27" t="s">
        <v>2049</v>
      </c>
      <c r="R27" s="8">
        <f t="shared" si="0"/>
        <v>41811.208333333336</v>
      </c>
      <c r="S27" s="8" t="str">
        <f t="shared" si="1"/>
        <v>21</v>
      </c>
      <c r="T27" s="8" t="str">
        <f t="shared" si="9"/>
        <v>Jun</v>
      </c>
      <c r="U27" s="8" t="str">
        <f t="shared" si="3"/>
        <v>2014</v>
      </c>
      <c r="V27" s="8">
        <f t="shared" si="4"/>
        <v>41813.208333333336</v>
      </c>
      <c r="W27" t="str">
        <f t="shared" si="5"/>
        <v>23</v>
      </c>
      <c r="X27" t="str">
        <f t="shared" si="6"/>
        <v>06</v>
      </c>
      <c r="Y27" t="str">
        <f t="shared" si="7"/>
        <v>2014</v>
      </c>
      <c r="Z27" s="17">
        <f t="shared" si="8"/>
        <v>2</v>
      </c>
    </row>
    <row r="28" spans="1:26" x14ac:dyDescent="0.3">
      <c r="A28">
        <v>25</v>
      </c>
      <c r="B28" s="4" t="s">
        <v>87</v>
      </c>
      <c r="C28" s="3" t="s">
        <v>88</v>
      </c>
      <c r="D28">
        <v>5500</v>
      </c>
      <c r="E28">
        <v>11904</v>
      </c>
      <c r="F28" s="17">
        <f t="shared" si="2"/>
        <v>216.43636363636364</v>
      </c>
      <c r="G28" t="s">
        <v>20</v>
      </c>
      <c r="H28">
        <v>163</v>
      </c>
      <c r="I28" t="s">
        <v>21</v>
      </c>
      <c r="J28" t="s">
        <v>22</v>
      </c>
      <c r="K28">
        <v>1305694800</v>
      </c>
      <c r="L28">
        <v>1307422800</v>
      </c>
      <c r="M28" t="b">
        <v>0</v>
      </c>
      <c r="N28" t="b">
        <v>1</v>
      </c>
      <c r="O28" t="s">
        <v>89</v>
      </c>
      <c r="P28" t="s">
        <v>2053</v>
      </c>
      <c r="Q28" t="s">
        <v>2054</v>
      </c>
      <c r="R28" s="8">
        <f t="shared" si="0"/>
        <v>40681.208333333336</v>
      </c>
      <c r="S28" s="8" t="str">
        <f t="shared" si="1"/>
        <v>18</v>
      </c>
      <c r="T28" s="8" t="str">
        <f t="shared" si="9"/>
        <v>May</v>
      </c>
      <c r="U28" s="8" t="str">
        <f t="shared" si="3"/>
        <v>2011</v>
      </c>
      <c r="V28" s="8">
        <f t="shared" si="4"/>
        <v>40701.208333333336</v>
      </c>
      <c r="W28" t="str">
        <f t="shared" si="5"/>
        <v>07</v>
      </c>
      <c r="X28" t="str">
        <f t="shared" si="6"/>
        <v>06</v>
      </c>
      <c r="Y28" t="str">
        <f t="shared" si="7"/>
        <v>2011</v>
      </c>
      <c r="Z28" s="17">
        <f t="shared" si="8"/>
        <v>20</v>
      </c>
    </row>
    <row r="29" spans="1:26" x14ac:dyDescent="0.3">
      <c r="A29">
        <v>26</v>
      </c>
      <c r="B29" s="4" t="s">
        <v>90</v>
      </c>
      <c r="C29" s="3" t="s">
        <v>91</v>
      </c>
      <c r="D29">
        <v>107500</v>
      </c>
      <c r="E29">
        <v>51814</v>
      </c>
      <c r="F29" s="17">
        <f t="shared" si="2"/>
        <v>48.199069767441863</v>
      </c>
      <c r="G29" t="s">
        <v>74</v>
      </c>
      <c r="H29">
        <v>1480</v>
      </c>
      <c r="I29" t="s">
        <v>21</v>
      </c>
      <c r="J29" t="s">
        <v>22</v>
      </c>
      <c r="K29">
        <v>1533013200</v>
      </c>
      <c r="L29">
        <v>1535346000</v>
      </c>
      <c r="M29" t="b">
        <v>0</v>
      </c>
      <c r="N29" t="b">
        <v>0</v>
      </c>
      <c r="O29" t="s">
        <v>33</v>
      </c>
      <c r="P29" t="s">
        <v>2042</v>
      </c>
      <c r="Q29" t="s">
        <v>2043</v>
      </c>
      <c r="R29" s="8">
        <f t="shared" si="0"/>
        <v>43312.208333333328</v>
      </c>
      <c r="S29" s="8" t="str">
        <f t="shared" si="1"/>
        <v>31</v>
      </c>
      <c r="T29" s="8" t="str">
        <f t="shared" si="9"/>
        <v>Jul</v>
      </c>
      <c r="U29" s="8" t="str">
        <f t="shared" si="3"/>
        <v>2018</v>
      </c>
      <c r="V29" s="8">
        <f t="shared" si="4"/>
        <v>43339.208333333328</v>
      </c>
      <c r="W29" t="str">
        <f t="shared" si="5"/>
        <v>27</v>
      </c>
      <c r="X29" t="str">
        <f t="shared" si="6"/>
        <v>08</v>
      </c>
      <c r="Y29" t="str">
        <f t="shared" si="7"/>
        <v>2018</v>
      </c>
      <c r="Z29" s="17">
        <f t="shared" si="8"/>
        <v>27</v>
      </c>
    </row>
    <row r="30" spans="1:26" x14ac:dyDescent="0.3">
      <c r="A30">
        <v>27</v>
      </c>
      <c r="B30" s="4" t="s">
        <v>92</v>
      </c>
      <c r="C30" s="3" t="s">
        <v>93</v>
      </c>
      <c r="D30">
        <v>2000</v>
      </c>
      <c r="E30">
        <v>1599</v>
      </c>
      <c r="F30" s="17">
        <f t="shared" si="2"/>
        <v>79.95</v>
      </c>
      <c r="G30" t="s">
        <v>14</v>
      </c>
      <c r="H30">
        <v>15</v>
      </c>
      <c r="I30" t="s">
        <v>21</v>
      </c>
      <c r="J30" t="s">
        <v>22</v>
      </c>
      <c r="K30">
        <v>1443848400</v>
      </c>
      <c r="L30">
        <v>1444539600</v>
      </c>
      <c r="M30" t="b">
        <v>0</v>
      </c>
      <c r="N30" t="b">
        <v>0</v>
      </c>
      <c r="O30" t="s">
        <v>23</v>
      </c>
      <c r="P30" t="s">
        <v>2038</v>
      </c>
      <c r="Q30" t="s">
        <v>2039</v>
      </c>
      <c r="R30" s="8">
        <f t="shared" si="0"/>
        <v>42280.208333333328</v>
      </c>
      <c r="S30" s="8" t="str">
        <f t="shared" si="1"/>
        <v>03</v>
      </c>
      <c r="T30" s="8" t="str">
        <f t="shared" si="9"/>
        <v>Oct</v>
      </c>
      <c r="U30" s="8" t="str">
        <f t="shared" si="3"/>
        <v>2015</v>
      </c>
      <c r="V30" s="8">
        <f t="shared" si="4"/>
        <v>42288.208333333328</v>
      </c>
      <c r="W30" t="str">
        <f t="shared" si="5"/>
        <v>11</v>
      </c>
      <c r="X30" t="str">
        <f t="shared" si="6"/>
        <v>10</v>
      </c>
      <c r="Y30" t="str">
        <f t="shared" si="7"/>
        <v>2015</v>
      </c>
      <c r="Z30" s="17">
        <f t="shared" si="8"/>
        <v>8</v>
      </c>
    </row>
    <row r="31" spans="1:26" x14ac:dyDescent="0.3">
      <c r="A31">
        <v>28</v>
      </c>
      <c r="B31" s="4" t="s">
        <v>94</v>
      </c>
      <c r="C31" s="3" t="s">
        <v>95</v>
      </c>
      <c r="D31">
        <v>130800</v>
      </c>
      <c r="E31">
        <v>137635</v>
      </c>
      <c r="F31" s="17">
        <f t="shared" si="2"/>
        <v>105.22553516819573</v>
      </c>
      <c r="G31" t="s">
        <v>20</v>
      </c>
      <c r="H31">
        <v>2220</v>
      </c>
      <c r="I31" t="s">
        <v>21</v>
      </c>
      <c r="J31" t="s">
        <v>22</v>
      </c>
      <c r="K31">
        <v>1265695200</v>
      </c>
      <c r="L31">
        <v>1267682400</v>
      </c>
      <c r="M31" t="b">
        <v>0</v>
      </c>
      <c r="N31" t="b">
        <v>1</v>
      </c>
      <c r="O31" t="s">
        <v>33</v>
      </c>
      <c r="P31" t="s">
        <v>2042</v>
      </c>
      <c r="Q31" t="s">
        <v>2043</v>
      </c>
      <c r="R31" s="8">
        <f t="shared" si="0"/>
        <v>40218.25</v>
      </c>
      <c r="S31" s="8" t="str">
        <f t="shared" si="1"/>
        <v>09</v>
      </c>
      <c r="T31" s="8" t="str">
        <f t="shared" si="9"/>
        <v>Feb</v>
      </c>
      <c r="U31" s="8" t="str">
        <f t="shared" si="3"/>
        <v>2010</v>
      </c>
      <c r="V31" s="8">
        <f t="shared" si="4"/>
        <v>40241.25</v>
      </c>
      <c r="W31" t="str">
        <f t="shared" si="5"/>
        <v>04</v>
      </c>
      <c r="X31" t="str">
        <f t="shared" si="6"/>
        <v>03</v>
      </c>
      <c r="Y31" t="str">
        <f t="shared" si="7"/>
        <v>2010</v>
      </c>
      <c r="Z31" s="17">
        <f t="shared" si="8"/>
        <v>23</v>
      </c>
    </row>
    <row r="32" spans="1:26" x14ac:dyDescent="0.3">
      <c r="A32">
        <v>29</v>
      </c>
      <c r="B32" s="4" t="s">
        <v>96</v>
      </c>
      <c r="C32" s="3" t="s">
        <v>97</v>
      </c>
      <c r="D32">
        <v>45900</v>
      </c>
      <c r="E32">
        <v>150965</v>
      </c>
      <c r="F32" s="17">
        <f t="shared" si="2"/>
        <v>328.89978213507629</v>
      </c>
      <c r="G32" t="s">
        <v>20</v>
      </c>
      <c r="H32">
        <v>1606</v>
      </c>
      <c r="I32" t="s">
        <v>98</v>
      </c>
      <c r="J32" t="s">
        <v>99</v>
      </c>
      <c r="K32">
        <v>1532062800</v>
      </c>
      <c r="L32">
        <v>1535518800</v>
      </c>
      <c r="M32" t="b">
        <v>0</v>
      </c>
      <c r="N32" t="b">
        <v>0</v>
      </c>
      <c r="O32" t="s">
        <v>100</v>
      </c>
      <c r="P32" t="s">
        <v>2044</v>
      </c>
      <c r="Q32" t="s">
        <v>2055</v>
      </c>
      <c r="R32" s="8">
        <f t="shared" si="0"/>
        <v>43301.208333333328</v>
      </c>
      <c r="S32" s="8" t="str">
        <f t="shared" si="1"/>
        <v>20</v>
      </c>
      <c r="T32" s="8" t="str">
        <f t="shared" si="9"/>
        <v>Jul</v>
      </c>
      <c r="U32" s="8" t="str">
        <f t="shared" si="3"/>
        <v>2018</v>
      </c>
      <c r="V32" s="8">
        <f t="shared" si="4"/>
        <v>43341.208333333328</v>
      </c>
      <c r="W32" t="str">
        <f t="shared" si="5"/>
        <v>29</v>
      </c>
      <c r="X32" t="str">
        <f t="shared" si="6"/>
        <v>08</v>
      </c>
      <c r="Y32" t="str">
        <f t="shared" si="7"/>
        <v>2018</v>
      </c>
      <c r="Z32" s="17">
        <f t="shared" si="8"/>
        <v>40</v>
      </c>
    </row>
    <row r="33" spans="1:26" x14ac:dyDescent="0.3">
      <c r="A33">
        <v>30</v>
      </c>
      <c r="B33" s="4" t="s">
        <v>101</v>
      </c>
      <c r="C33" s="3" t="s">
        <v>102</v>
      </c>
      <c r="D33">
        <v>9000</v>
      </c>
      <c r="E33">
        <v>14455</v>
      </c>
      <c r="F33" s="17">
        <f t="shared" si="2"/>
        <v>160.61111111111111</v>
      </c>
      <c r="G33" t="s">
        <v>20</v>
      </c>
      <c r="H33">
        <v>129</v>
      </c>
      <c r="I33" t="s">
        <v>21</v>
      </c>
      <c r="J33" t="s">
        <v>22</v>
      </c>
      <c r="K33">
        <v>1558674000</v>
      </c>
      <c r="L33">
        <v>1559106000</v>
      </c>
      <c r="M33" t="b">
        <v>0</v>
      </c>
      <c r="N33" t="b">
        <v>0</v>
      </c>
      <c r="O33" t="s">
        <v>71</v>
      </c>
      <c r="P33" t="s">
        <v>2044</v>
      </c>
      <c r="Q33" t="s">
        <v>2052</v>
      </c>
      <c r="R33" s="8">
        <f t="shared" si="0"/>
        <v>43609.208333333328</v>
      </c>
      <c r="S33" s="8" t="str">
        <f t="shared" si="1"/>
        <v>24</v>
      </c>
      <c r="T33" s="8" t="str">
        <f t="shared" si="9"/>
        <v>May</v>
      </c>
      <c r="U33" s="8" t="str">
        <f t="shared" si="3"/>
        <v>2019</v>
      </c>
      <c r="V33" s="8">
        <f t="shared" si="4"/>
        <v>43614.208333333328</v>
      </c>
      <c r="W33" t="str">
        <f t="shared" si="5"/>
        <v>29</v>
      </c>
      <c r="X33" t="str">
        <f t="shared" si="6"/>
        <v>05</v>
      </c>
      <c r="Y33" t="str">
        <f t="shared" si="7"/>
        <v>2019</v>
      </c>
      <c r="Z33" s="17">
        <f t="shared" si="8"/>
        <v>5</v>
      </c>
    </row>
    <row r="34" spans="1:26" x14ac:dyDescent="0.3">
      <c r="A34">
        <v>31</v>
      </c>
      <c r="B34" s="4" t="s">
        <v>103</v>
      </c>
      <c r="C34" s="3" t="s">
        <v>104</v>
      </c>
      <c r="D34">
        <v>3500</v>
      </c>
      <c r="E34">
        <v>10850</v>
      </c>
      <c r="F34" s="17">
        <f t="shared" si="2"/>
        <v>310</v>
      </c>
      <c r="G34" t="s">
        <v>20</v>
      </c>
      <c r="H34">
        <v>226</v>
      </c>
      <c r="I34" t="s">
        <v>40</v>
      </c>
      <c r="J34" t="s">
        <v>41</v>
      </c>
      <c r="K34">
        <v>1451973600</v>
      </c>
      <c r="L34">
        <v>1454392800</v>
      </c>
      <c r="M34" t="b">
        <v>0</v>
      </c>
      <c r="N34" t="b">
        <v>0</v>
      </c>
      <c r="O34" t="s">
        <v>89</v>
      </c>
      <c r="P34" t="s">
        <v>2053</v>
      </c>
      <c r="Q34" t="s">
        <v>2054</v>
      </c>
      <c r="R34" s="8">
        <f t="shared" si="0"/>
        <v>42374.25</v>
      </c>
      <c r="S34" s="8" t="str">
        <f t="shared" si="1"/>
        <v>05</v>
      </c>
      <c r="T34" s="8" t="str">
        <f t="shared" si="9"/>
        <v>Jan</v>
      </c>
      <c r="U34" s="8" t="str">
        <f t="shared" si="3"/>
        <v>2016</v>
      </c>
      <c r="V34" s="8">
        <f t="shared" si="4"/>
        <v>42402.25</v>
      </c>
      <c r="W34" t="str">
        <f t="shared" si="5"/>
        <v>02</v>
      </c>
      <c r="X34" t="str">
        <f t="shared" si="6"/>
        <v>02</v>
      </c>
      <c r="Y34" t="str">
        <f t="shared" si="7"/>
        <v>2016</v>
      </c>
      <c r="Z34" s="17">
        <f t="shared" si="8"/>
        <v>28</v>
      </c>
    </row>
    <row r="35" spans="1:26" x14ac:dyDescent="0.3">
      <c r="A35">
        <v>32</v>
      </c>
      <c r="B35" s="4" t="s">
        <v>105</v>
      </c>
      <c r="C35" s="3" t="s">
        <v>106</v>
      </c>
      <c r="D35">
        <v>101000</v>
      </c>
      <c r="E35">
        <v>87676</v>
      </c>
      <c r="F35" s="17">
        <f t="shared" si="2"/>
        <v>86.807920792079202</v>
      </c>
      <c r="G35" t="s">
        <v>14</v>
      </c>
      <c r="H35">
        <v>2307</v>
      </c>
      <c r="I35" t="s">
        <v>107</v>
      </c>
      <c r="J35" t="s">
        <v>108</v>
      </c>
      <c r="K35">
        <v>1515564000</v>
      </c>
      <c r="L35">
        <v>1517896800</v>
      </c>
      <c r="M35" t="b">
        <v>0</v>
      </c>
      <c r="N35" t="b">
        <v>0</v>
      </c>
      <c r="O35" t="s">
        <v>42</v>
      </c>
      <c r="P35" t="s">
        <v>2044</v>
      </c>
      <c r="Q35" t="s">
        <v>2045</v>
      </c>
      <c r="R35" s="8">
        <f t="shared" si="0"/>
        <v>43110.25</v>
      </c>
      <c r="S35" s="8" t="str">
        <f t="shared" si="1"/>
        <v>10</v>
      </c>
      <c r="T35" s="8" t="str">
        <f t="shared" si="9"/>
        <v>Jan</v>
      </c>
      <c r="U35" s="8" t="str">
        <f t="shared" si="3"/>
        <v>2018</v>
      </c>
      <c r="V35" s="8">
        <f t="shared" si="4"/>
        <v>43137.25</v>
      </c>
      <c r="W35" t="str">
        <f t="shared" si="5"/>
        <v>06</v>
      </c>
      <c r="X35" t="str">
        <f t="shared" si="6"/>
        <v>02</v>
      </c>
      <c r="Y35" t="str">
        <f t="shared" si="7"/>
        <v>2018</v>
      </c>
      <c r="Z35" s="17">
        <f t="shared" si="8"/>
        <v>27</v>
      </c>
    </row>
    <row r="36" spans="1:26" x14ac:dyDescent="0.3">
      <c r="A36">
        <v>33</v>
      </c>
      <c r="B36" s="4" t="s">
        <v>109</v>
      </c>
      <c r="C36" s="3" t="s">
        <v>110</v>
      </c>
      <c r="D36">
        <v>50200</v>
      </c>
      <c r="E36">
        <v>189666</v>
      </c>
      <c r="F36" s="17">
        <f t="shared" si="2"/>
        <v>377.82071713147411</v>
      </c>
      <c r="G36" t="s">
        <v>20</v>
      </c>
      <c r="H36">
        <v>5419</v>
      </c>
      <c r="I36" t="s">
        <v>21</v>
      </c>
      <c r="J36" t="s">
        <v>22</v>
      </c>
      <c r="K36">
        <v>1412485200</v>
      </c>
      <c r="L36">
        <v>1415685600</v>
      </c>
      <c r="M36" t="b">
        <v>0</v>
      </c>
      <c r="N36" t="b">
        <v>0</v>
      </c>
      <c r="O36" t="s">
        <v>33</v>
      </c>
      <c r="P36" t="s">
        <v>2042</v>
      </c>
      <c r="Q36" t="s">
        <v>2043</v>
      </c>
      <c r="R36" s="8">
        <f t="shared" si="0"/>
        <v>41917.208333333336</v>
      </c>
      <c r="S36" s="8" t="str">
        <f t="shared" si="1"/>
        <v>05</v>
      </c>
      <c r="T36" s="8" t="str">
        <f t="shared" si="9"/>
        <v>Oct</v>
      </c>
      <c r="U36" s="8" t="str">
        <f t="shared" si="3"/>
        <v>2014</v>
      </c>
      <c r="V36" s="8">
        <f t="shared" si="4"/>
        <v>41954.25</v>
      </c>
      <c r="W36" t="str">
        <f t="shared" si="5"/>
        <v>11</v>
      </c>
      <c r="X36" t="str">
        <f t="shared" si="6"/>
        <v>11</v>
      </c>
      <c r="Y36" t="str">
        <f t="shared" si="7"/>
        <v>2014</v>
      </c>
      <c r="Z36" s="17">
        <f t="shared" si="8"/>
        <v>37.041666666664241</v>
      </c>
    </row>
    <row r="37" spans="1:26" ht="31.2" x14ac:dyDescent="0.3">
      <c r="A37">
        <v>34</v>
      </c>
      <c r="B37" s="4" t="s">
        <v>111</v>
      </c>
      <c r="C37" s="3" t="s">
        <v>112</v>
      </c>
      <c r="D37">
        <v>9300</v>
      </c>
      <c r="E37">
        <v>14025</v>
      </c>
      <c r="F37" s="17">
        <f t="shared" si="2"/>
        <v>150.80645161290323</v>
      </c>
      <c r="G37" t="s">
        <v>20</v>
      </c>
      <c r="H37">
        <v>165</v>
      </c>
      <c r="I37" t="s">
        <v>21</v>
      </c>
      <c r="J37" t="s">
        <v>22</v>
      </c>
      <c r="K37">
        <v>1490245200</v>
      </c>
      <c r="L37">
        <v>1490677200</v>
      </c>
      <c r="M37" t="b">
        <v>0</v>
      </c>
      <c r="N37" t="b">
        <v>0</v>
      </c>
      <c r="O37" t="s">
        <v>42</v>
      </c>
      <c r="P37" t="s">
        <v>2044</v>
      </c>
      <c r="Q37" t="s">
        <v>2045</v>
      </c>
      <c r="R37" s="8">
        <f t="shared" si="0"/>
        <v>42817.208333333328</v>
      </c>
      <c r="S37" s="8" t="str">
        <f t="shared" si="1"/>
        <v>23</v>
      </c>
      <c r="T37" s="8" t="str">
        <f t="shared" si="9"/>
        <v>Mar</v>
      </c>
      <c r="U37" s="8" t="str">
        <f t="shared" si="3"/>
        <v>2017</v>
      </c>
      <c r="V37" s="8">
        <f t="shared" si="4"/>
        <v>42822.208333333328</v>
      </c>
      <c r="W37" t="str">
        <f t="shared" si="5"/>
        <v>28</v>
      </c>
      <c r="X37" t="str">
        <f t="shared" si="6"/>
        <v>03</v>
      </c>
      <c r="Y37" t="str">
        <f t="shared" si="7"/>
        <v>2017</v>
      </c>
      <c r="Z37" s="17">
        <f t="shared" si="8"/>
        <v>5</v>
      </c>
    </row>
    <row r="38" spans="1:26" x14ac:dyDescent="0.3">
      <c r="A38">
        <v>35</v>
      </c>
      <c r="B38" s="4" t="s">
        <v>113</v>
      </c>
      <c r="C38" s="3" t="s">
        <v>114</v>
      </c>
      <c r="D38">
        <v>125500</v>
      </c>
      <c r="E38">
        <v>188628</v>
      </c>
      <c r="F38" s="17">
        <f t="shared" si="2"/>
        <v>150.30119521912351</v>
      </c>
      <c r="G38" t="s">
        <v>20</v>
      </c>
      <c r="H38">
        <v>1965</v>
      </c>
      <c r="I38" t="s">
        <v>36</v>
      </c>
      <c r="J38" t="s">
        <v>37</v>
      </c>
      <c r="K38">
        <v>1547877600</v>
      </c>
      <c r="L38">
        <v>1551506400</v>
      </c>
      <c r="M38" t="b">
        <v>0</v>
      </c>
      <c r="N38" t="b">
        <v>1</v>
      </c>
      <c r="O38" t="s">
        <v>53</v>
      </c>
      <c r="P38" t="s">
        <v>2044</v>
      </c>
      <c r="Q38" t="s">
        <v>2047</v>
      </c>
      <c r="R38" s="8">
        <f t="shared" si="0"/>
        <v>43484.25</v>
      </c>
      <c r="S38" s="8" t="str">
        <f t="shared" si="1"/>
        <v>19</v>
      </c>
      <c r="T38" s="8" t="str">
        <f t="shared" si="9"/>
        <v>Jan</v>
      </c>
      <c r="U38" s="8" t="str">
        <f t="shared" si="3"/>
        <v>2019</v>
      </c>
      <c r="V38" s="8">
        <f t="shared" si="4"/>
        <v>43526.25</v>
      </c>
      <c r="W38" t="str">
        <f t="shared" si="5"/>
        <v>02</v>
      </c>
      <c r="X38" t="str">
        <f t="shared" si="6"/>
        <v>03</v>
      </c>
      <c r="Y38" t="str">
        <f t="shared" si="7"/>
        <v>2019</v>
      </c>
      <c r="Z38" s="17">
        <f t="shared" si="8"/>
        <v>42</v>
      </c>
    </row>
    <row r="39" spans="1:26" x14ac:dyDescent="0.3">
      <c r="A39">
        <v>36</v>
      </c>
      <c r="B39" s="4" t="s">
        <v>115</v>
      </c>
      <c r="C39" s="3" t="s">
        <v>116</v>
      </c>
      <c r="D39">
        <v>700</v>
      </c>
      <c r="E39">
        <v>1101</v>
      </c>
      <c r="F39" s="17">
        <f t="shared" si="2"/>
        <v>157.28571428571431</v>
      </c>
      <c r="G39" t="s">
        <v>20</v>
      </c>
      <c r="H39">
        <v>16</v>
      </c>
      <c r="I39" t="s">
        <v>21</v>
      </c>
      <c r="J39" t="s">
        <v>22</v>
      </c>
      <c r="K39">
        <v>1298700000</v>
      </c>
      <c r="L39">
        <v>1300856400</v>
      </c>
      <c r="M39" t="b">
        <v>0</v>
      </c>
      <c r="N39" t="b">
        <v>0</v>
      </c>
      <c r="O39" t="s">
        <v>33</v>
      </c>
      <c r="P39" t="s">
        <v>2042</v>
      </c>
      <c r="Q39" t="s">
        <v>2043</v>
      </c>
      <c r="R39" s="8">
        <f t="shared" si="0"/>
        <v>40600.25</v>
      </c>
      <c r="S39" s="8" t="str">
        <f t="shared" si="1"/>
        <v>26</v>
      </c>
      <c r="T39" s="8" t="str">
        <f t="shared" si="9"/>
        <v>Feb</v>
      </c>
      <c r="U39" s="8" t="str">
        <f t="shared" si="3"/>
        <v>2011</v>
      </c>
      <c r="V39" s="8">
        <f t="shared" si="4"/>
        <v>40625.208333333336</v>
      </c>
      <c r="W39" t="str">
        <f t="shared" si="5"/>
        <v>23</v>
      </c>
      <c r="X39" t="str">
        <f t="shared" si="6"/>
        <v>03</v>
      </c>
      <c r="Y39" t="str">
        <f t="shared" si="7"/>
        <v>2011</v>
      </c>
      <c r="Z39" s="17">
        <f t="shared" si="8"/>
        <v>24.958333333335759</v>
      </c>
    </row>
    <row r="40" spans="1:26" ht="31.2" x14ac:dyDescent="0.3">
      <c r="A40">
        <v>37</v>
      </c>
      <c r="B40" s="4" t="s">
        <v>117</v>
      </c>
      <c r="C40" s="3" t="s">
        <v>118</v>
      </c>
      <c r="D40">
        <v>8100</v>
      </c>
      <c r="E40">
        <v>11339</v>
      </c>
      <c r="F40" s="17">
        <f t="shared" si="2"/>
        <v>139.98765432098764</v>
      </c>
      <c r="G40" t="s">
        <v>20</v>
      </c>
      <c r="H40">
        <v>107</v>
      </c>
      <c r="I40" t="s">
        <v>21</v>
      </c>
      <c r="J40" t="s">
        <v>22</v>
      </c>
      <c r="K40">
        <v>1570338000</v>
      </c>
      <c r="L40">
        <v>1573192800</v>
      </c>
      <c r="M40" t="b">
        <v>0</v>
      </c>
      <c r="N40" t="b">
        <v>1</v>
      </c>
      <c r="O40" t="s">
        <v>119</v>
      </c>
      <c r="P40" t="s">
        <v>2050</v>
      </c>
      <c r="Q40" t="s">
        <v>2056</v>
      </c>
      <c r="R40" s="8">
        <f t="shared" si="0"/>
        <v>43744.208333333328</v>
      </c>
      <c r="S40" s="8" t="str">
        <f t="shared" si="1"/>
        <v>06</v>
      </c>
      <c r="T40" s="8" t="str">
        <f t="shared" si="9"/>
        <v>Oct</v>
      </c>
      <c r="U40" s="8" t="str">
        <f t="shared" si="3"/>
        <v>2019</v>
      </c>
      <c r="V40" s="8">
        <f t="shared" si="4"/>
        <v>43777.25</v>
      </c>
      <c r="W40" t="str">
        <f t="shared" si="5"/>
        <v>08</v>
      </c>
      <c r="X40" t="str">
        <f t="shared" si="6"/>
        <v>11</v>
      </c>
      <c r="Y40" t="str">
        <f t="shared" si="7"/>
        <v>2019</v>
      </c>
      <c r="Z40" s="17">
        <f t="shared" si="8"/>
        <v>33.041666666671517</v>
      </c>
    </row>
    <row r="41" spans="1:26" x14ac:dyDescent="0.3">
      <c r="A41">
        <v>38</v>
      </c>
      <c r="B41" s="4" t="s">
        <v>120</v>
      </c>
      <c r="C41" s="3" t="s">
        <v>121</v>
      </c>
      <c r="D41">
        <v>3100</v>
      </c>
      <c r="E41">
        <v>10085</v>
      </c>
      <c r="F41" s="17">
        <f t="shared" si="2"/>
        <v>325.32258064516128</v>
      </c>
      <c r="G41" t="s">
        <v>20</v>
      </c>
      <c r="H41">
        <v>134</v>
      </c>
      <c r="I41" t="s">
        <v>21</v>
      </c>
      <c r="J41" t="s">
        <v>22</v>
      </c>
      <c r="K41">
        <v>1287378000</v>
      </c>
      <c r="L41">
        <v>1287810000</v>
      </c>
      <c r="M41" t="b">
        <v>0</v>
      </c>
      <c r="N41" t="b">
        <v>0</v>
      </c>
      <c r="O41" t="s">
        <v>122</v>
      </c>
      <c r="P41" t="s">
        <v>2057</v>
      </c>
      <c r="Q41" t="s">
        <v>2058</v>
      </c>
      <c r="R41" s="8">
        <f t="shared" si="0"/>
        <v>40469.208333333336</v>
      </c>
      <c r="S41" s="8" t="str">
        <f t="shared" si="1"/>
        <v>18</v>
      </c>
      <c r="T41" s="8" t="str">
        <f t="shared" si="9"/>
        <v>Oct</v>
      </c>
      <c r="U41" s="8" t="str">
        <f t="shared" si="3"/>
        <v>2010</v>
      </c>
      <c r="V41" s="8">
        <f t="shared" si="4"/>
        <v>40474.208333333336</v>
      </c>
      <c r="W41" t="str">
        <f t="shared" si="5"/>
        <v>23</v>
      </c>
      <c r="X41" t="str">
        <f t="shared" si="6"/>
        <v>10</v>
      </c>
      <c r="Y41" t="str">
        <f t="shared" si="7"/>
        <v>2010</v>
      </c>
      <c r="Z41" s="17">
        <f t="shared" si="8"/>
        <v>5</v>
      </c>
    </row>
    <row r="42" spans="1:26" x14ac:dyDescent="0.3">
      <c r="A42">
        <v>39</v>
      </c>
      <c r="B42" s="4" t="s">
        <v>123</v>
      </c>
      <c r="C42" s="3" t="s">
        <v>124</v>
      </c>
      <c r="D42">
        <v>9900</v>
      </c>
      <c r="E42">
        <v>5027</v>
      </c>
      <c r="F42" s="17">
        <f t="shared" si="2"/>
        <v>50.777777777777779</v>
      </c>
      <c r="G42" t="s">
        <v>14</v>
      </c>
      <c r="H42">
        <v>88</v>
      </c>
      <c r="I42" t="s">
        <v>36</v>
      </c>
      <c r="J42" t="s">
        <v>37</v>
      </c>
      <c r="K42">
        <v>1361772000</v>
      </c>
      <c r="L42">
        <v>1362978000</v>
      </c>
      <c r="M42" t="b">
        <v>0</v>
      </c>
      <c r="N42" t="b">
        <v>0</v>
      </c>
      <c r="O42" t="s">
        <v>33</v>
      </c>
      <c r="P42" t="s">
        <v>2042</v>
      </c>
      <c r="Q42" t="s">
        <v>2043</v>
      </c>
      <c r="R42" s="8">
        <f t="shared" si="0"/>
        <v>41330.25</v>
      </c>
      <c r="S42" s="8" t="str">
        <f t="shared" si="1"/>
        <v>25</v>
      </c>
      <c r="T42" s="8" t="str">
        <f t="shared" si="9"/>
        <v>Feb</v>
      </c>
      <c r="U42" s="8" t="str">
        <f t="shared" si="3"/>
        <v>2013</v>
      </c>
      <c r="V42" s="8">
        <f t="shared" si="4"/>
        <v>41344.208333333336</v>
      </c>
      <c r="W42" t="str">
        <f t="shared" si="5"/>
        <v>11</v>
      </c>
      <c r="X42" t="str">
        <f t="shared" si="6"/>
        <v>03</v>
      </c>
      <c r="Y42" t="str">
        <f t="shared" si="7"/>
        <v>2013</v>
      </c>
      <c r="Z42" s="17">
        <f t="shared" si="8"/>
        <v>13.958333333335759</v>
      </c>
    </row>
    <row r="43" spans="1:26" x14ac:dyDescent="0.3">
      <c r="A43">
        <v>40</v>
      </c>
      <c r="B43" s="4" t="s">
        <v>125</v>
      </c>
      <c r="C43" s="3" t="s">
        <v>126</v>
      </c>
      <c r="D43">
        <v>8800</v>
      </c>
      <c r="E43">
        <v>14878</v>
      </c>
      <c r="F43" s="17">
        <f t="shared" si="2"/>
        <v>169.06818181818181</v>
      </c>
      <c r="G43" t="s">
        <v>20</v>
      </c>
      <c r="H43">
        <v>198</v>
      </c>
      <c r="I43" t="s">
        <v>21</v>
      </c>
      <c r="J43" t="s">
        <v>22</v>
      </c>
      <c r="K43">
        <v>1275714000</v>
      </c>
      <c r="L43">
        <v>1277355600</v>
      </c>
      <c r="M43" t="b">
        <v>0</v>
      </c>
      <c r="N43" t="b">
        <v>1</v>
      </c>
      <c r="O43" t="s">
        <v>65</v>
      </c>
      <c r="P43" t="s">
        <v>2040</v>
      </c>
      <c r="Q43" t="s">
        <v>2049</v>
      </c>
      <c r="R43" s="8">
        <f t="shared" si="0"/>
        <v>40334.208333333336</v>
      </c>
      <c r="S43" s="8" t="str">
        <f t="shared" si="1"/>
        <v>05</v>
      </c>
      <c r="T43" s="8" t="str">
        <f t="shared" si="9"/>
        <v>Jun</v>
      </c>
      <c r="U43" s="8" t="str">
        <f t="shared" si="3"/>
        <v>2010</v>
      </c>
      <c r="V43" s="8">
        <f t="shared" si="4"/>
        <v>40353.208333333336</v>
      </c>
      <c r="W43" t="str">
        <f t="shared" si="5"/>
        <v>24</v>
      </c>
      <c r="X43" t="str">
        <f t="shared" si="6"/>
        <v>06</v>
      </c>
      <c r="Y43" t="str">
        <f t="shared" si="7"/>
        <v>2010</v>
      </c>
      <c r="Z43" s="17">
        <f t="shared" si="8"/>
        <v>19</v>
      </c>
    </row>
    <row r="44" spans="1:26" x14ac:dyDescent="0.3">
      <c r="A44">
        <v>41</v>
      </c>
      <c r="B44" s="4" t="s">
        <v>127</v>
      </c>
      <c r="C44" s="3" t="s">
        <v>128</v>
      </c>
      <c r="D44">
        <v>5600</v>
      </c>
      <c r="E44">
        <v>11924</v>
      </c>
      <c r="F44" s="17">
        <f t="shared" si="2"/>
        <v>212.92857142857144</v>
      </c>
      <c r="G44" t="s">
        <v>20</v>
      </c>
      <c r="H44">
        <v>111</v>
      </c>
      <c r="I44" t="s">
        <v>107</v>
      </c>
      <c r="J44" t="s">
        <v>108</v>
      </c>
      <c r="K44">
        <v>1346734800</v>
      </c>
      <c r="L44">
        <v>1348981200</v>
      </c>
      <c r="M44" t="b">
        <v>0</v>
      </c>
      <c r="N44" t="b">
        <v>1</v>
      </c>
      <c r="O44" t="s">
        <v>23</v>
      </c>
      <c r="P44" t="s">
        <v>2038</v>
      </c>
      <c r="Q44" t="s">
        <v>2039</v>
      </c>
      <c r="R44" s="8">
        <f t="shared" si="0"/>
        <v>41156.208333333336</v>
      </c>
      <c r="S44" s="8" t="str">
        <f t="shared" si="1"/>
        <v>04</v>
      </c>
      <c r="T44" s="8" t="str">
        <f t="shared" si="9"/>
        <v>Sep</v>
      </c>
      <c r="U44" s="8" t="str">
        <f t="shared" si="3"/>
        <v>2012</v>
      </c>
      <c r="V44" s="8">
        <f t="shared" si="4"/>
        <v>41182.208333333336</v>
      </c>
      <c r="W44" t="str">
        <f t="shared" si="5"/>
        <v>30</v>
      </c>
      <c r="X44" t="str">
        <f t="shared" si="6"/>
        <v>09</v>
      </c>
      <c r="Y44" t="str">
        <f t="shared" si="7"/>
        <v>2012</v>
      </c>
      <c r="Z44" s="17">
        <f t="shared" si="8"/>
        <v>26</v>
      </c>
    </row>
    <row r="45" spans="1:26" x14ac:dyDescent="0.3">
      <c r="A45">
        <v>42</v>
      </c>
      <c r="B45" s="4" t="s">
        <v>129</v>
      </c>
      <c r="C45" s="3" t="s">
        <v>130</v>
      </c>
      <c r="D45">
        <v>1800</v>
      </c>
      <c r="E45">
        <v>7991</v>
      </c>
      <c r="F45" s="17">
        <f t="shared" si="2"/>
        <v>443.94444444444446</v>
      </c>
      <c r="G45" t="s">
        <v>20</v>
      </c>
      <c r="H45">
        <v>222</v>
      </c>
      <c r="I45" t="s">
        <v>21</v>
      </c>
      <c r="J45" t="s">
        <v>22</v>
      </c>
      <c r="K45">
        <v>1309755600</v>
      </c>
      <c r="L45">
        <v>1310533200</v>
      </c>
      <c r="M45" t="b">
        <v>0</v>
      </c>
      <c r="N45" t="b">
        <v>0</v>
      </c>
      <c r="O45" t="s">
        <v>17</v>
      </c>
      <c r="P45" t="s">
        <v>2036</v>
      </c>
      <c r="Q45" t="s">
        <v>2037</v>
      </c>
      <c r="R45" s="8">
        <f t="shared" si="0"/>
        <v>40728.208333333336</v>
      </c>
      <c r="S45" s="8" t="str">
        <f t="shared" si="1"/>
        <v>04</v>
      </c>
      <c r="T45" s="8" t="str">
        <f t="shared" si="9"/>
        <v>Jul</v>
      </c>
      <c r="U45" s="8" t="str">
        <f t="shared" si="3"/>
        <v>2011</v>
      </c>
      <c r="V45" s="8">
        <f t="shared" si="4"/>
        <v>40737.208333333336</v>
      </c>
      <c r="W45" t="str">
        <f t="shared" si="5"/>
        <v>13</v>
      </c>
      <c r="X45" t="str">
        <f t="shared" si="6"/>
        <v>07</v>
      </c>
      <c r="Y45" t="str">
        <f t="shared" si="7"/>
        <v>2011</v>
      </c>
      <c r="Z45" s="17">
        <f t="shared" si="8"/>
        <v>9</v>
      </c>
    </row>
    <row r="46" spans="1:26" x14ac:dyDescent="0.3">
      <c r="A46">
        <v>43</v>
      </c>
      <c r="B46" s="4" t="s">
        <v>131</v>
      </c>
      <c r="C46" s="3" t="s">
        <v>132</v>
      </c>
      <c r="D46">
        <v>90200</v>
      </c>
      <c r="E46">
        <v>167717</v>
      </c>
      <c r="F46" s="17">
        <f t="shared" si="2"/>
        <v>185.9390243902439</v>
      </c>
      <c r="G46" t="s">
        <v>20</v>
      </c>
      <c r="H46">
        <v>6212</v>
      </c>
      <c r="I46" t="s">
        <v>21</v>
      </c>
      <c r="J46" t="s">
        <v>22</v>
      </c>
      <c r="K46">
        <v>1406178000</v>
      </c>
      <c r="L46">
        <v>1407560400</v>
      </c>
      <c r="M46" t="b">
        <v>0</v>
      </c>
      <c r="N46" t="b">
        <v>0</v>
      </c>
      <c r="O46" t="s">
        <v>133</v>
      </c>
      <c r="P46" t="s">
        <v>2050</v>
      </c>
      <c r="Q46" t="s">
        <v>2059</v>
      </c>
      <c r="R46" s="8">
        <f t="shared" si="0"/>
        <v>41844.208333333336</v>
      </c>
      <c r="S46" s="8" t="str">
        <f t="shared" si="1"/>
        <v>24</v>
      </c>
      <c r="T46" s="8" t="str">
        <f t="shared" si="9"/>
        <v>Jul</v>
      </c>
      <c r="U46" s="8" t="str">
        <f t="shared" si="3"/>
        <v>2014</v>
      </c>
      <c r="V46" s="8">
        <f t="shared" si="4"/>
        <v>41860.208333333336</v>
      </c>
      <c r="W46" t="str">
        <f t="shared" si="5"/>
        <v>09</v>
      </c>
      <c r="X46" t="str">
        <f t="shared" si="6"/>
        <v>08</v>
      </c>
      <c r="Y46" t="str">
        <f t="shared" si="7"/>
        <v>2014</v>
      </c>
      <c r="Z46" s="17">
        <f t="shared" si="8"/>
        <v>16</v>
      </c>
    </row>
    <row r="47" spans="1:26" x14ac:dyDescent="0.3">
      <c r="A47">
        <v>44</v>
      </c>
      <c r="B47" s="4" t="s">
        <v>134</v>
      </c>
      <c r="C47" s="3" t="s">
        <v>135</v>
      </c>
      <c r="D47">
        <v>1600</v>
      </c>
      <c r="E47">
        <v>10541</v>
      </c>
      <c r="F47" s="17">
        <f t="shared" si="2"/>
        <v>658.8125</v>
      </c>
      <c r="G47" t="s">
        <v>20</v>
      </c>
      <c r="H47">
        <v>98</v>
      </c>
      <c r="I47" t="s">
        <v>36</v>
      </c>
      <c r="J47" t="s">
        <v>37</v>
      </c>
      <c r="K47">
        <v>1552798800</v>
      </c>
      <c r="L47">
        <v>1552885200</v>
      </c>
      <c r="M47" t="b">
        <v>0</v>
      </c>
      <c r="N47" t="b">
        <v>0</v>
      </c>
      <c r="O47" t="s">
        <v>119</v>
      </c>
      <c r="P47" t="s">
        <v>2050</v>
      </c>
      <c r="Q47" t="s">
        <v>2056</v>
      </c>
      <c r="R47" s="8">
        <f t="shared" si="0"/>
        <v>43541.208333333328</v>
      </c>
      <c r="S47" s="8" t="str">
        <f t="shared" si="1"/>
        <v>17</v>
      </c>
      <c r="T47" s="8" t="str">
        <f t="shared" si="9"/>
        <v>Mar</v>
      </c>
      <c r="U47" s="8" t="str">
        <f t="shared" si="3"/>
        <v>2019</v>
      </c>
      <c r="V47" s="8">
        <f t="shared" si="4"/>
        <v>43542.208333333328</v>
      </c>
      <c r="W47" t="str">
        <f t="shared" si="5"/>
        <v>18</v>
      </c>
      <c r="X47" t="str">
        <f t="shared" si="6"/>
        <v>03</v>
      </c>
      <c r="Y47" t="str">
        <f t="shared" si="7"/>
        <v>2019</v>
      </c>
      <c r="Z47" s="17">
        <f t="shared" si="8"/>
        <v>1</v>
      </c>
    </row>
    <row r="48" spans="1:26" ht="31.2" x14ac:dyDescent="0.3">
      <c r="A48">
        <v>45</v>
      </c>
      <c r="B48" s="4" t="s">
        <v>136</v>
      </c>
      <c r="C48" s="3" t="s">
        <v>137</v>
      </c>
      <c r="D48">
        <v>9500</v>
      </c>
      <c r="E48">
        <v>4530</v>
      </c>
      <c r="F48" s="17">
        <f t="shared" si="2"/>
        <v>47.684210526315788</v>
      </c>
      <c r="G48" t="s">
        <v>14</v>
      </c>
      <c r="H48">
        <v>48</v>
      </c>
      <c r="I48" t="s">
        <v>21</v>
      </c>
      <c r="J48" t="s">
        <v>22</v>
      </c>
      <c r="K48">
        <v>1478062800</v>
      </c>
      <c r="L48">
        <v>1479362400</v>
      </c>
      <c r="M48" t="b">
        <v>0</v>
      </c>
      <c r="N48" t="b">
        <v>1</v>
      </c>
      <c r="O48" t="s">
        <v>33</v>
      </c>
      <c r="P48" t="s">
        <v>2042</v>
      </c>
      <c r="Q48" t="s">
        <v>2043</v>
      </c>
      <c r="R48" s="8">
        <f t="shared" si="0"/>
        <v>42676.208333333328</v>
      </c>
      <c r="S48" s="8" t="str">
        <f t="shared" si="1"/>
        <v>02</v>
      </c>
      <c r="T48" s="8" t="str">
        <f t="shared" si="9"/>
        <v>Nov</v>
      </c>
      <c r="U48" s="8" t="str">
        <f t="shared" si="3"/>
        <v>2016</v>
      </c>
      <c r="V48" s="8">
        <f t="shared" si="4"/>
        <v>42691.25</v>
      </c>
      <c r="W48" t="str">
        <f t="shared" si="5"/>
        <v>17</v>
      </c>
      <c r="X48" t="str">
        <f t="shared" si="6"/>
        <v>11</v>
      </c>
      <c r="Y48" t="str">
        <f t="shared" si="7"/>
        <v>2016</v>
      </c>
      <c r="Z48" s="17">
        <f t="shared" si="8"/>
        <v>15.041666666671517</v>
      </c>
    </row>
    <row r="49" spans="1:26" x14ac:dyDescent="0.3">
      <c r="A49">
        <v>46</v>
      </c>
      <c r="B49" s="4" t="s">
        <v>138</v>
      </c>
      <c r="C49" s="3" t="s">
        <v>139</v>
      </c>
      <c r="D49">
        <v>3700</v>
      </c>
      <c r="E49">
        <v>4247</v>
      </c>
      <c r="F49" s="17">
        <f t="shared" si="2"/>
        <v>114.78378378378378</v>
      </c>
      <c r="G49" t="s">
        <v>20</v>
      </c>
      <c r="H49">
        <v>92</v>
      </c>
      <c r="I49" t="s">
        <v>21</v>
      </c>
      <c r="J49" t="s">
        <v>22</v>
      </c>
      <c r="K49">
        <v>1278565200</v>
      </c>
      <c r="L49">
        <v>1280552400</v>
      </c>
      <c r="M49" t="b">
        <v>0</v>
      </c>
      <c r="N49" t="b">
        <v>0</v>
      </c>
      <c r="O49" t="s">
        <v>23</v>
      </c>
      <c r="P49" t="s">
        <v>2038</v>
      </c>
      <c r="Q49" t="s">
        <v>2039</v>
      </c>
      <c r="R49" s="8">
        <f t="shared" si="0"/>
        <v>40367.208333333336</v>
      </c>
      <c r="S49" s="8" t="str">
        <f t="shared" si="1"/>
        <v>08</v>
      </c>
      <c r="T49" s="8" t="str">
        <f t="shared" si="9"/>
        <v>Jul</v>
      </c>
      <c r="U49" s="8" t="str">
        <f t="shared" si="3"/>
        <v>2010</v>
      </c>
      <c r="V49" s="8">
        <f t="shared" si="4"/>
        <v>40390.208333333336</v>
      </c>
      <c r="W49" t="str">
        <f t="shared" si="5"/>
        <v>31</v>
      </c>
      <c r="X49" t="str">
        <f t="shared" si="6"/>
        <v>07</v>
      </c>
      <c r="Y49" t="str">
        <f t="shared" si="7"/>
        <v>2010</v>
      </c>
      <c r="Z49" s="17">
        <f t="shared" si="8"/>
        <v>23</v>
      </c>
    </row>
    <row r="50" spans="1:26" x14ac:dyDescent="0.3">
      <c r="A50">
        <v>47</v>
      </c>
      <c r="B50" s="4" t="s">
        <v>140</v>
      </c>
      <c r="C50" s="3" t="s">
        <v>141</v>
      </c>
      <c r="D50">
        <v>1500</v>
      </c>
      <c r="E50">
        <v>7129</v>
      </c>
      <c r="F50" s="17">
        <f t="shared" si="2"/>
        <v>475.26666666666665</v>
      </c>
      <c r="G50" t="s">
        <v>20</v>
      </c>
      <c r="H50">
        <v>149</v>
      </c>
      <c r="I50" t="s">
        <v>21</v>
      </c>
      <c r="J50" t="s">
        <v>22</v>
      </c>
      <c r="K50">
        <v>1396069200</v>
      </c>
      <c r="L50">
        <v>1398661200</v>
      </c>
      <c r="M50" t="b">
        <v>0</v>
      </c>
      <c r="N50" t="b">
        <v>0</v>
      </c>
      <c r="O50" t="s">
        <v>33</v>
      </c>
      <c r="P50" t="s">
        <v>2042</v>
      </c>
      <c r="Q50" t="s">
        <v>2043</v>
      </c>
      <c r="R50" s="8">
        <f t="shared" si="0"/>
        <v>41727.208333333336</v>
      </c>
      <c r="S50" s="8" t="str">
        <f t="shared" si="1"/>
        <v>29</v>
      </c>
      <c r="T50" s="8" t="str">
        <f t="shared" si="9"/>
        <v>Mar</v>
      </c>
      <c r="U50" s="8" t="str">
        <f t="shared" si="3"/>
        <v>2014</v>
      </c>
      <c r="V50" s="8">
        <f t="shared" si="4"/>
        <v>41757.208333333336</v>
      </c>
      <c r="W50" t="str">
        <f t="shared" si="5"/>
        <v>28</v>
      </c>
      <c r="X50" t="str">
        <f t="shared" si="6"/>
        <v>04</v>
      </c>
      <c r="Y50" t="str">
        <f t="shared" si="7"/>
        <v>2014</v>
      </c>
      <c r="Z50" s="17">
        <f t="shared" si="8"/>
        <v>30</v>
      </c>
    </row>
    <row r="51" spans="1:26" x14ac:dyDescent="0.3">
      <c r="A51">
        <v>48</v>
      </c>
      <c r="B51" s="4" t="s">
        <v>142</v>
      </c>
      <c r="C51" s="3" t="s">
        <v>143</v>
      </c>
      <c r="D51">
        <v>33300</v>
      </c>
      <c r="E51">
        <v>128862</v>
      </c>
      <c r="F51" s="17">
        <f t="shared" si="2"/>
        <v>386.97297297297297</v>
      </c>
      <c r="G51" t="s">
        <v>20</v>
      </c>
      <c r="H51">
        <v>2431</v>
      </c>
      <c r="I51" t="s">
        <v>21</v>
      </c>
      <c r="J51" t="s">
        <v>22</v>
      </c>
      <c r="K51">
        <v>1435208400</v>
      </c>
      <c r="L51">
        <v>1436245200</v>
      </c>
      <c r="M51" t="b">
        <v>0</v>
      </c>
      <c r="N51" t="b">
        <v>0</v>
      </c>
      <c r="O51" t="s">
        <v>33</v>
      </c>
      <c r="P51" t="s">
        <v>2042</v>
      </c>
      <c r="Q51" t="s">
        <v>2043</v>
      </c>
      <c r="R51" s="8">
        <f t="shared" si="0"/>
        <v>42180.208333333328</v>
      </c>
      <c r="S51" s="8" t="str">
        <f t="shared" si="1"/>
        <v>25</v>
      </c>
      <c r="T51" s="8" t="str">
        <f t="shared" si="9"/>
        <v>Jun</v>
      </c>
      <c r="U51" s="8" t="str">
        <f t="shared" si="3"/>
        <v>2015</v>
      </c>
      <c r="V51" s="8">
        <f t="shared" si="4"/>
        <v>42192.208333333328</v>
      </c>
      <c r="W51" t="str">
        <f t="shared" si="5"/>
        <v>07</v>
      </c>
      <c r="X51" t="str">
        <f t="shared" si="6"/>
        <v>07</v>
      </c>
      <c r="Y51" t="str">
        <f t="shared" si="7"/>
        <v>2015</v>
      </c>
      <c r="Z51" s="17">
        <f t="shared" si="8"/>
        <v>12</v>
      </c>
    </row>
    <row r="52" spans="1:26" x14ac:dyDescent="0.3">
      <c r="A52">
        <v>49</v>
      </c>
      <c r="B52" s="4" t="s">
        <v>144</v>
      </c>
      <c r="C52" s="3" t="s">
        <v>145</v>
      </c>
      <c r="D52">
        <v>7200</v>
      </c>
      <c r="E52">
        <v>13653</v>
      </c>
      <c r="F52" s="17">
        <f t="shared" si="2"/>
        <v>189.625</v>
      </c>
      <c r="G52" t="s">
        <v>20</v>
      </c>
      <c r="H52">
        <v>303</v>
      </c>
      <c r="I52" t="s">
        <v>21</v>
      </c>
      <c r="J52" t="s">
        <v>22</v>
      </c>
      <c r="K52">
        <v>1571547600</v>
      </c>
      <c r="L52">
        <v>1575439200</v>
      </c>
      <c r="M52" t="b">
        <v>0</v>
      </c>
      <c r="N52" t="b">
        <v>0</v>
      </c>
      <c r="O52" t="s">
        <v>23</v>
      </c>
      <c r="P52" t="s">
        <v>2038</v>
      </c>
      <c r="Q52" t="s">
        <v>2039</v>
      </c>
      <c r="R52" s="8">
        <f t="shared" si="0"/>
        <v>43758.208333333328</v>
      </c>
      <c r="S52" s="8" t="str">
        <f t="shared" si="1"/>
        <v>20</v>
      </c>
      <c r="T52" s="8" t="str">
        <f t="shared" si="9"/>
        <v>Oct</v>
      </c>
      <c r="U52" s="8" t="str">
        <f t="shared" si="3"/>
        <v>2019</v>
      </c>
      <c r="V52" s="8">
        <f t="shared" si="4"/>
        <v>43803.25</v>
      </c>
      <c r="W52" t="str">
        <f t="shared" si="5"/>
        <v>04</v>
      </c>
      <c r="X52" t="str">
        <f t="shared" si="6"/>
        <v>12</v>
      </c>
      <c r="Y52" t="str">
        <f t="shared" si="7"/>
        <v>2019</v>
      </c>
      <c r="Z52" s="17">
        <f t="shared" si="8"/>
        <v>45.041666666671517</v>
      </c>
    </row>
    <row r="53" spans="1:26" ht="31.2" x14ac:dyDescent="0.3">
      <c r="A53">
        <v>50</v>
      </c>
      <c r="B53" s="4" t="s">
        <v>146</v>
      </c>
      <c r="C53" s="3" t="s">
        <v>147</v>
      </c>
      <c r="D53">
        <v>100</v>
      </c>
      <c r="E53">
        <v>2</v>
      </c>
      <c r="F53" s="17">
        <f t="shared" si="2"/>
        <v>2</v>
      </c>
      <c r="G53" t="s">
        <v>14</v>
      </c>
      <c r="H53">
        <v>1</v>
      </c>
      <c r="I53" t="s">
        <v>107</v>
      </c>
      <c r="J53" t="s">
        <v>108</v>
      </c>
      <c r="K53">
        <v>1375333200</v>
      </c>
      <c r="L53">
        <v>1377752400</v>
      </c>
      <c r="M53" t="b">
        <v>0</v>
      </c>
      <c r="N53" t="b">
        <v>0</v>
      </c>
      <c r="O53" t="s">
        <v>148</v>
      </c>
      <c r="P53" t="s">
        <v>2038</v>
      </c>
      <c r="Q53" t="s">
        <v>2060</v>
      </c>
      <c r="R53" s="8">
        <f t="shared" si="0"/>
        <v>41487.208333333336</v>
      </c>
      <c r="S53" s="8" t="str">
        <f t="shared" si="1"/>
        <v>01</v>
      </c>
      <c r="T53" s="8" t="str">
        <f t="shared" si="9"/>
        <v>Aug</v>
      </c>
      <c r="U53" s="8" t="str">
        <f t="shared" si="3"/>
        <v>2013</v>
      </c>
      <c r="V53" s="8">
        <f t="shared" si="4"/>
        <v>41515.208333333336</v>
      </c>
      <c r="W53" t="str">
        <f t="shared" si="5"/>
        <v>29</v>
      </c>
      <c r="X53" t="str">
        <f t="shared" si="6"/>
        <v>08</v>
      </c>
      <c r="Y53" t="str">
        <f t="shared" si="7"/>
        <v>2013</v>
      </c>
      <c r="Z53" s="17">
        <f t="shared" si="8"/>
        <v>28</v>
      </c>
    </row>
    <row r="54" spans="1:26" x14ac:dyDescent="0.3">
      <c r="A54">
        <v>51</v>
      </c>
      <c r="B54" s="4" t="s">
        <v>149</v>
      </c>
      <c r="C54" s="3" t="s">
        <v>150</v>
      </c>
      <c r="D54">
        <v>158100</v>
      </c>
      <c r="E54">
        <v>145243</v>
      </c>
      <c r="F54" s="17">
        <f t="shared" si="2"/>
        <v>91.867805186590772</v>
      </c>
      <c r="G54" t="s">
        <v>14</v>
      </c>
      <c r="H54">
        <v>1467</v>
      </c>
      <c r="I54" t="s">
        <v>40</v>
      </c>
      <c r="J54" t="s">
        <v>41</v>
      </c>
      <c r="K54">
        <v>1332824400</v>
      </c>
      <c r="L54">
        <v>1334206800</v>
      </c>
      <c r="M54" t="b">
        <v>0</v>
      </c>
      <c r="N54" t="b">
        <v>1</v>
      </c>
      <c r="O54" t="s">
        <v>65</v>
      </c>
      <c r="P54" t="s">
        <v>2040</v>
      </c>
      <c r="Q54" t="s">
        <v>2049</v>
      </c>
      <c r="R54" s="8">
        <f t="shared" si="0"/>
        <v>40995.208333333336</v>
      </c>
      <c r="S54" s="8" t="str">
        <f t="shared" si="1"/>
        <v>27</v>
      </c>
      <c r="T54" s="8" t="str">
        <f t="shared" si="9"/>
        <v>Mar</v>
      </c>
      <c r="U54" s="8" t="str">
        <f t="shared" si="3"/>
        <v>2012</v>
      </c>
      <c r="V54" s="8">
        <f t="shared" si="4"/>
        <v>41011.208333333336</v>
      </c>
      <c r="W54" t="str">
        <f t="shared" si="5"/>
        <v>12</v>
      </c>
      <c r="X54" t="str">
        <f t="shared" si="6"/>
        <v>04</v>
      </c>
      <c r="Y54" t="str">
        <f t="shared" si="7"/>
        <v>2012</v>
      </c>
      <c r="Z54" s="17">
        <f t="shared" si="8"/>
        <v>16</v>
      </c>
    </row>
    <row r="55" spans="1:26" x14ac:dyDescent="0.3">
      <c r="A55">
        <v>52</v>
      </c>
      <c r="B55" s="4" t="s">
        <v>151</v>
      </c>
      <c r="C55" s="3" t="s">
        <v>152</v>
      </c>
      <c r="D55">
        <v>7200</v>
      </c>
      <c r="E55">
        <v>2459</v>
      </c>
      <c r="F55" s="17">
        <f t="shared" si="2"/>
        <v>34.152777777777779</v>
      </c>
      <c r="G55" t="s">
        <v>14</v>
      </c>
      <c r="H55">
        <v>75</v>
      </c>
      <c r="I55" t="s">
        <v>21</v>
      </c>
      <c r="J55" t="s">
        <v>22</v>
      </c>
      <c r="K55">
        <v>1284526800</v>
      </c>
      <c r="L55">
        <v>1284872400</v>
      </c>
      <c r="M55" t="b">
        <v>0</v>
      </c>
      <c r="N55" t="b">
        <v>0</v>
      </c>
      <c r="O55" t="s">
        <v>33</v>
      </c>
      <c r="P55" t="s">
        <v>2042</v>
      </c>
      <c r="Q55" t="s">
        <v>2043</v>
      </c>
      <c r="R55" s="8">
        <f t="shared" si="0"/>
        <v>40436.208333333336</v>
      </c>
      <c r="S55" s="8" t="str">
        <f t="shared" si="1"/>
        <v>15</v>
      </c>
      <c r="T55" s="8" t="str">
        <f t="shared" si="9"/>
        <v>Sep</v>
      </c>
      <c r="U55" s="8" t="str">
        <f t="shared" si="3"/>
        <v>2010</v>
      </c>
      <c r="V55" s="8">
        <f t="shared" si="4"/>
        <v>40440.208333333336</v>
      </c>
      <c r="W55" t="str">
        <f t="shared" si="5"/>
        <v>19</v>
      </c>
      <c r="X55" t="str">
        <f t="shared" si="6"/>
        <v>09</v>
      </c>
      <c r="Y55" t="str">
        <f t="shared" si="7"/>
        <v>2010</v>
      </c>
      <c r="Z55" s="17">
        <f t="shared" si="8"/>
        <v>4</v>
      </c>
    </row>
    <row r="56" spans="1:26" x14ac:dyDescent="0.3">
      <c r="A56">
        <v>53</v>
      </c>
      <c r="B56" s="4" t="s">
        <v>153</v>
      </c>
      <c r="C56" s="3" t="s">
        <v>154</v>
      </c>
      <c r="D56">
        <v>8800</v>
      </c>
      <c r="E56">
        <v>12356</v>
      </c>
      <c r="F56" s="17">
        <f t="shared" si="2"/>
        <v>140.40909090909091</v>
      </c>
      <c r="G56" t="s">
        <v>20</v>
      </c>
      <c r="H56">
        <v>209</v>
      </c>
      <c r="I56" t="s">
        <v>21</v>
      </c>
      <c r="J56" t="s">
        <v>22</v>
      </c>
      <c r="K56">
        <v>1400562000</v>
      </c>
      <c r="L56">
        <v>1403931600</v>
      </c>
      <c r="M56" t="b">
        <v>0</v>
      </c>
      <c r="N56" t="b">
        <v>0</v>
      </c>
      <c r="O56" t="s">
        <v>53</v>
      </c>
      <c r="P56" t="s">
        <v>2044</v>
      </c>
      <c r="Q56" t="s">
        <v>2047</v>
      </c>
      <c r="R56" s="8">
        <f t="shared" si="0"/>
        <v>41779.208333333336</v>
      </c>
      <c r="S56" s="8" t="str">
        <f t="shared" si="1"/>
        <v>20</v>
      </c>
      <c r="T56" s="8" t="str">
        <f t="shared" si="9"/>
        <v>May</v>
      </c>
      <c r="U56" s="8" t="str">
        <f t="shared" si="3"/>
        <v>2014</v>
      </c>
      <c r="V56" s="8">
        <f t="shared" si="4"/>
        <v>41818.208333333336</v>
      </c>
      <c r="W56" t="str">
        <f t="shared" si="5"/>
        <v>28</v>
      </c>
      <c r="X56" t="str">
        <f t="shared" si="6"/>
        <v>06</v>
      </c>
      <c r="Y56" t="str">
        <f t="shared" si="7"/>
        <v>2014</v>
      </c>
      <c r="Z56" s="17">
        <f t="shared" si="8"/>
        <v>39</v>
      </c>
    </row>
    <row r="57" spans="1:26" ht="31.2" x14ac:dyDescent="0.3">
      <c r="A57">
        <v>54</v>
      </c>
      <c r="B57" s="4" t="s">
        <v>155</v>
      </c>
      <c r="C57" s="3" t="s">
        <v>156</v>
      </c>
      <c r="D57">
        <v>6000</v>
      </c>
      <c r="E57">
        <v>5392</v>
      </c>
      <c r="F57" s="17">
        <f t="shared" si="2"/>
        <v>89.86666666666666</v>
      </c>
      <c r="G57" t="s">
        <v>14</v>
      </c>
      <c r="H57">
        <v>120</v>
      </c>
      <c r="I57" t="s">
        <v>21</v>
      </c>
      <c r="J57" t="s">
        <v>22</v>
      </c>
      <c r="K57">
        <v>1520748000</v>
      </c>
      <c r="L57">
        <v>1521262800</v>
      </c>
      <c r="M57" t="b">
        <v>0</v>
      </c>
      <c r="N57" t="b">
        <v>0</v>
      </c>
      <c r="O57" t="s">
        <v>65</v>
      </c>
      <c r="P57" t="s">
        <v>2040</v>
      </c>
      <c r="Q57" t="s">
        <v>2049</v>
      </c>
      <c r="R57" s="8">
        <f t="shared" si="0"/>
        <v>43170.25</v>
      </c>
      <c r="S57" s="8" t="str">
        <f t="shared" si="1"/>
        <v>11</v>
      </c>
      <c r="T57" s="8" t="str">
        <f t="shared" si="9"/>
        <v>Mar</v>
      </c>
      <c r="U57" s="8" t="str">
        <f t="shared" si="3"/>
        <v>2018</v>
      </c>
      <c r="V57" s="8">
        <f t="shared" si="4"/>
        <v>43176.208333333328</v>
      </c>
      <c r="W57" t="str">
        <f t="shared" si="5"/>
        <v>17</v>
      </c>
      <c r="X57" t="str">
        <f t="shared" si="6"/>
        <v>03</v>
      </c>
      <c r="Y57" t="str">
        <f t="shared" si="7"/>
        <v>2018</v>
      </c>
      <c r="Z57" s="17">
        <f t="shared" si="8"/>
        <v>5.9583333333284827</v>
      </c>
    </row>
    <row r="58" spans="1:26" ht="31.2" x14ac:dyDescent="0.3">
      <c r="A58">
        <v>55</v>
      </c>
      <c r="B58" s="4" t="s">
        <v>157</v>
      </c>
      <c r="C58" s="3" t="s">
        <v>158</v>
      </c>
      <c r="D58">
        <v>6600</v>
      </c>
      <c r="E58">
        <v>11746</v>
      </c>
      <c r="F58" s="17">
        <f t="shared" si="2"/>
        <v>177.96969696969697</v>
      </c>
      <c r="G58" t="s">
        <v>20</v>
      </c>
      <c r="H58">
        <v>131</v>
      </c>
      <c r="I58" t="s">
        <v>21</v>
      </c>
      <c r="J58" t="s">
        <v>22</v>
      </c>
      <c r="K58">
        <v>1532926800</v>
      </c>
      <c r="L58">
        <v>1533358800</v>
      </c>
      <c r="M58" t="b">
        <v>0</v>
      </c>
      <c r="N58" t="b">
        <v>0</v>
      </c>
      <c r="O58" t="s">
        <v>159</v>
      </c>
      <c r="P58" t="s">
        <v>2038</v>
      </c>
      <c r="Q58" t="s">
        <v>2061</v>
      </c>
      <c r="R58" s="8">
        <f t="shared" si="0"/>
        <v>43311.208333333328</v>
      </c>
      <c r="S58" s="8" t="str">
        <f t="shared" si="1"/>
        <v>30</v>
      </c>
      <c r="T58" s="8" t="str">
        <f t="shared" si="9"/>
        <v>Jul</v>
      </c>
      <c r="U58" s="8" t="str">
        <f t="shared" si="3"/>
        <v>2018</v>
      </c>
      <c r="V58" s="8">
        <f t="shared" si="4"/>
        <v>43316.208333333328</v>
      </c>
      <c r="W58" t="str">
        <f t="shared" si="5"/>
        <v>04</v>
      </c>
      <c r="X58" t="str">
        <f t="shared" si="6"/>
        <v>08</v>
      </c>
      <c r="Y58" t="str">
        <f t="shared" si="7"/>
        <v>2018</v>
      </c>
      <c r="Z58" s="17">
        <f t="shared" si="8"/>
        <v>5</v>
      </c>
    </row>
    <row r="59" spans="1:26" ht="31.2" x14ac:dyDescent="0.3">
      <c r="A59">
        <v>56</v>
      </c>
      <c r="B59" s="4" t="s">
        <v>160</v>
      </c>
      <c r="C59" s="3" t="s">
        <v>161</v>
      </c>
      <c r="D59">
        <v>8000</v>
      </c>
      <c r="E59">
        <v>11493</v>
      </c>
      <c r="F59" s="17">
        <f t="shared" si="2"/>
        <v>143.66249999999999</v>
      </c>
      <c r="G59" t="s">
        <v>20</v>
      </c>
      <c r="H59">
        <v>164</v>
      </c>
      <c r="I59" t="s">
        <v>21</v>
      </c>
      <c r="J59" t="s">
        <v>22</v>
      </c>
      <c r="K59">
        <v>1420869600</v>
      </c>
      <c r="L59">
        <v>1421474400</v>
      </c>
      <c r="M59" t="b">
        <v>0</v>
      </c>
      <c r="N59" t="b">
        <v>0</v>
      </c>
      <c r="O59" t="s">
        <v>65</v>
      </c>
      <c r="P59" t="s">
        <v>2040</v>
      </c>
      <c r="Q59" t="s">
        <v>2049</v>
      </c>
      <c r="R59" s="8">
        <f t="shared" si="0"/>
        <v>42014.25</v>
      </c>
      <c r="S59" s="8" t="str">
        <f t="shared" si="1"/>
        <v>10</v>
      </c>
      <c r="T59" s="8" t="str">
        <f t="shared" si="9"/>
        <v>Jan</v>
      </c>
      <c r="U59" s="8" t="str">
        <f t="shared" si="3"/>
        <v>2015</v>
      </c>
      <c r="V59" s="8">
        <f t="shared" si="4"/>
        <v>42021.25</v>
      </c>
      <c r="W59" t="str">
        <f t="shared" si="5"/>
        <v>17</v>
      </c>
      <c r="X59" t="str">
        <f t="shared" si="6"/>
        <v>01</v>
      </c>
      <c r="Y59" t="str">
        <f t="shared" si="7"/>
        <v>2015</v>
      </c>
      <c r="Z59" s="17">
        <f t="shared" si="8"/>
        <v>7</v>
      </c>
    </row>
    <row r="60" spans="1:26" x14ac:dyDescent="0.3">
      <c r="A60">
        <v>57</v>
      </c>
      <c r="B60" s="4" t="s">
        <v>162</v>
      </c>
      <c r="C60" s="3" t="s">
        <v>163</v>
      </c>
      <c r="D60">
        <v>2900</v>
      </c>
      <c r="E60">
        <v>6243</v>
      </c>
      <c r="F60" s="17">
        <f t="shared" si="2"/>
        <v>215.27586206896552</v>
      </c>
      <c r="G60" t="s">
        <v>20</v>
      </c>
      <c r="H60">
        <v>201</v>
      </c>
      <c r="I60" t="s">
        <v>21</v>
      </c>
      <c r="J60" t="s">
        <v>22</v>
      </c>
      <c r="K60">
        <v>1504242000</v>
      </c>
      <c r="L60">
        <v>1505278800</v>
      </c>
      <c r="M60" t="b">
        <v>0</v>
      </c>
      <c r="N60" t="b">
        <v>0</v>
      </c>
      <c r="O60" t="s">
        <v>89</v>
      </c>
      <c r="P60" t="s">
        <v>2053</v>
      </c>
      <c r="Q60" t="s">
        <v>2054</v>
      </c>
      <c r="R60" s="8">
        <f t="shared" si="0"/>
        <v>42979.208333333328</v>
      </c>
      <c r="S60" s="8" t="str">
        <f t="shared" si="1"/>
        <v>01</v>
      </c>
      <c r="T60" s="8" t="str">
        <f t="shared" si="9"/>
        <v>Sep</v>
      </c>
      <c r="U60" s="8" t="str">
        <f t="shared" si="3"/>
        <v>2017</v>
      </c>
      <c r="V60" s="8">
        <f t="shared" si="4"/>
        <v>42991.208333333328</v>
      </c>
      <c r="W60" t="str">
        <f t="shared" si="5"/>
        <v>13</v>
      </c>
      <c r="X60" t="str">
        <f t="shared" si="6"/>
        <v>09</v>
      </c>
      <c r="Y60" t="str">
        <f t="shared" si="7"/>
        <v>2017</v>
      </c>
      <c r="Z60" s="17">
        <f t="shared" si="8"/>
        <v>12</v>
      </c>
    </row>
    <row r="61" spans="1:26" x14ac:dyDescent="0.3">
      <c r="A61">
        <v>58</v>
      </c>
      <c r="B61" s="4" t="s">
        <v>164</v>
      </c>
      <c r="C61" s="3" t="s">
        <v>165</v>
      </c>
      <c r="D61">
        <v>2700</v>
      </c>
      <c r="E61">
        <v>6132</v>
      </c>
      <c r="F61" s="17">
        <f t="shared" si="2"/>
        <v>227.11111111111114</v>
      </c>
      <c r="G61" t="s">
        <v>20</v>
      </c>
      <c r="H61">
        <v>211</v>
      </c>
      <c r="I61" t="s">
        <v>21</v>
      </c>
      <c r="J61" t="s">
        <v>22</v>
      </c>
      <c r="K61">
        <v>1442811600</v>
      </c>
      <c r="L61">
        <v>1443934800</v>
      </c>
      <c r="M61" t="b">
        <v>0</v>
      </c>
      <c r="N61" t="b">
        <v>0</v>
      </c>
      <c r="O61" t="s">
        <v>33</v>
      </c>
      <c r="P61" t="s">
        <v>2042</v>
      </c>
      <c r="Q61" t="s">
        <v>2043</v>
      </c>
      <c r="R61" s="8">
        <f t="shared" si="0"/>
        <v>42268.208333333328</v>
      </c>
      <c r="S61" s="8" t="str">
        <f t="shared" si="1"/>
        <v>21</v>
      </c>
      <c r="T61" s="8" t="str">
        <f t="shared" si="9"/>
        <v>Sep</v>
      </c>
      <c r="U61" s="8" t="str">
        <f t="shared" si="3"/>
        <v>2015</v>
      </c>
      <c r="V61" s="8">
        <f t="shared" si="4"/>
        <v>42281.208333333328</v>
      </c>
      <c r="W61" t="str">
        <f t="shared" si="5"/>
        <v>04</v>
      </c>
      <c r="X61" t="str">
        <f t="shared" si="6"/>
        <v>10</v>
      </c>
      <c r="Y61" t="str">
        <f t="shared" si="7"/>
        <v>2015</v>
      </c>
      <c r="Z61" s="17">
        <f t="shared" si="8"/>
        <v>13</v>
      </c>
    </row>
    <row r="62" spans="1:26" x14ac:dyDescent="0.3">
      <c r="A62">
        <v>59</v>
      </c>
      <c r="B62" s="4" t="s">
        <v>166</v>
      </c>
      <c r="C62" s="3" t="s">
        <v>167</v>
      </c>
      <c r="D62">
        <v>1400</v>
      </c>
      <c r="E62">
        <v>3851</v>
      </c>
      <c r="F62" s="17">
        <f t="shared" si="2"/>
        <v>275.07142857142861</v>
      </c>
      <c r="G62" t="s">
        <v>20</v>
      </c>
      <c r="H62">
        <v>128</v>
      </c>
      <c r="I62" t="s">
        <v>21</v>
      </c>
      <c r="J62" t="s">
        <v>22</v>
      </c>
      <c r="K62">
        <v>1497243600</v>
      </c>
      <c r="L62">
        <v>1498539600</v>
      </c>
      <c r="M62" t="b">
        <v>0</v>
      </c>
      <c r="N62" t="b">
        <v>1</v>
      </c>
      <c r="O62" t="s">
        <v>33</v>
      </c>
      <c r="P62" t="s">
        <v>2042</v>
      </c>
      <c r="Q62" t="s">
        <v>2043</v>
      </c>
      <c r="R62" s="8">
        <f t="shared" si="0"/>
        <v>42898.208333333328</v>
      </c>
      <c r="S62" s="8" t="str">
        <f t="shared" si="1"/>
        <v>12</v>
      </c>
      <c r="T62" s="8" t="str">
        <f t="shared" si="9"/>
        <v>Jun</v>
      </c>
      <c r="U62" s="8" t="str">
        <f t="shared" si="3"/>
        <v>2017</v>
      </c>
      <c r="V62" s="8">
        <f t="shared" si="4"/>
        <v>42913.208333333328</v>
      </c>
      <c r="W62" t="str">
        <f t="shared" si="5"/>
        <v>27</v>
      </c>
      <c r="X62" t="str">
        <f t="shared" si="6"/>
        <v>06</v>
      </c>
      <c r="Y62" t="str">
        <f t="shared" si="7"/>
        <v>2017</v>
      </c>
      <c r="Z62" s="17">
        <f t="shared" si="8"/>
        <v>15</v>
      </c>
    </row>
    <row r="63" spans="1:26" x14ac:dyDescent="0.3">
      <c r="A63">
        <v>60</v>
      </c>
      <c r="B63" s="4" t="s">
        <v>168</v>
      </c>
      <c r="C63" s="3" t="s">
        <v>169</v>
      </c>
      <c r="D63">
        <v>94200</v>
      </c>
      <c r="E63">
        <v>135997</v>
      </c>
      <c r="F63" s="17">
        <f t="shared" si="2"/>
        <v>144.37048832271762</v>
      </c>
      <c r="G63" t="s">
        <v>20</v>
      </c>
      <c r="H63">
        <v>1600</v>
      </c>
      <c r="I63" t="s">
        <v>15</v>
      </c>
      <c r="J63" t="s">
        <v>16</v>
      </c>
      <c r="K63">
        <v>1342501200</v>
      </c>
      <c r="L63">
        <v>1342760400</v>
      </c>
      <c r="M63" t="b">
        <v>0</v>
      </c>
      <c r="N63" t="b">
        <v>0</v>
      </c>
      <c r="O63" t="s">
        <v>33</v>
      </c>
      <c r="P63" t="s">
        <v>2042</v>
      </c>
      <c r="Q63" t="s">
        <v>2043</v>
      </c>
      <c r="R63" s="8">
        <f t="shared" si="0"/>
        <v>41107.208333333336</v>
      </c>
      <c r="S63" s="8" t="str">
        <f t="shared" si="1"/>
        <v>17</v>
      </c>
      <c r="T63" s="8" t="str">
        <f t="shared" si="9"/>
        <v>Jul</v>
      </c>
      <c r="U63" s="8" t="str">
        <f t="shared" si="3"/>
        <v>2012</v>
      </c>
      <c r="V63" s="8">
        <f t="shared" si="4"/>
        <v>41110.208333333336</v>
      </c>
      <c r="W63" t="str">
        <f t="shared" si="5"/>
        <v>20</v>
      </c>
      <c r="X63" t="str">
        <f t="shared" si="6"/>
        <v>07</v>
      </c>
      <c r="Y63" t="str">
        <f t="shared" si="7"/>
        <v>2012</v>
      </c>
      <c r="Z63" s="17">
        <f t="shared" si="8"/>
        <v>3</v>
      </c>
    </row>
    <row r="64" spans="1:26" ht="31.2" x14ac:dyDescent="0.3">
      <c r="A64">
        <v>61</v>
      </c>
      <c r="B64" s="4" t="s">
        <v>170</v>
      </c>
      <c r="C64" s="3" t="s">
        <v>171</v>
      </c>
      <c r="D64">
        <v>199200</v>
      </c>
      <c r="E64">
        <v>184750</v>
      </c>
      <c r="F64" s="17">
        <f t="shared" si="2"/>
        <v>92.74598393574297</v>
      </c>
      <c r="G64" t="s">
        <v>14</v>
      </c>
      <c r="H64">
        <v>2253</v>
      </c>
      <c r="I64" t="s">
        <v>15</v>
      </c>
      <c r="J64" t="s">
        <v>16</v>
      </c>
      <c r="K64">
        <v>1298268000</v>
      </c>
      <c r="L64">
        <v>1301720400</v>
      </c>
      <c r="M64" t="b">
        <v>0</v>
      </c>
      <c r="N64" t="b">
        <v>0</v>
      </c>
      <c r="O64" t="s">
        <v>33</v>
      </c>
      <c r="P64" t="s">
        <v>2042</v>
      </c>
      <c r="Q64" t="s">
        <v>2043</v>
      </c>
      <c r="R64" s="8">
        <f t="shared" si="0"/>
        <v>40595.25</v>
      </c>
      <c r="S64" s="8" t="str">
        <f t="shared" si="1"/>
        <v>21</v>
      </c>
      <c r="T64" s="8" t="str">
        <f t="shared" si="9"/>
        <v>Feb</v>
      </c>
      <c r="U64" s="8" t="str">
        <f t="shared" si="3"/>
        <v>2011</v>
      </c>
      <c r="V64" s="8">
        <f t="shared" si="4"/>
        <v>40635.208333333336</v>
      </c>
      <c r="W64" t="str">
        <f t="shared" si="5"/>
        <v>02</v>
      </c>
      <c r="X64" t="str">
        <f t="shared" si="6"/>
        <v>04</v>
      </c>
      <c r="Y64" t="str">
        <f t="shared" si="7"/>
        <v>2011</v>
      </c>
      <c r="Z64" s="17">
        <f t="shared" si="8"/>
        <v>39.958333333335759</v>
      </c>
    </row>
    <row r="65" spans="1:26" ht="31.2" x14ac:dyDescent="0.3">
      <c r="A65">
        <v>62</v>
      </c>
      <c r="B65" s="4" t="s">
        <v>172</v>
      </c>
      <c r="C65" s="3" t="s">
        <v>173</v>
      </c>
      <c r="D65">
        <v>2000</v>
      </c>
      <c r="E65">
        <v>14452</v>
      </c>
      <c r="F65" s="17">
        <f t="shared" si="2"/>
        <v>722.6</v>
      </c>
      <c r="G65" t="s">
        <v>20</v>
      </c>
      <c r="H65">
        <v>249</v>
      </c>
      <c r="I65" t="s">
        <v>21</v>
      </c>
      <c r="J65" t="s">
        <v>22</v>
      </c>
      <c r="K65">
        <v>1433480400</v>
      </c>
      <c r="L65">
        <v>1433566800</v>
      </c>
      <c r="M65" t="b">
        <v>0</v>
      </c>
      <c r="N65" t="b">
        <v>0</v>
      </c>
      <c r="O65" t="s">
        <v>28</v>
      </c>
      <c r="P65" t="s">
        <v>2040</v>
      </c>
      <c r="Q65" t="s">
        <v>2041</v>
      </c>
      <c r="R65" s="8">
        <f t="shared" si="0"/>
        <v>42160.208333333328</v>
      </c>
      <c r="S65" s="8" t="str">
        <f t="shared" si="1"/>
        <v>05</v>
      </c>
      <c r="T65" s="8" t="str">
        <f t="shared" si="9"/>
        <v>Jun</v>
      </c>
      <c r="U65" s="8" t="str">
        <f t="shared" si="3"/>
        <v>2015</v>
      </c>
      <c r="V65" s="8">
        <f t="shared" si="4"/>
        <v>42161.208333333328</v>
      </c>
      <c r="W65" t="str">
        <f t="shared" si="5"/>
        <v>06</v>
      </c>
      <c r="X65" t="str">
        <f t="shared" si="6"/>
        <v>06</v>
      </c>
      <c r="Y65" t="str">
        <f t="shared" si="7"/>
        <v>2015</v>
      </c>
      <c r="Z65" s="17">
        <f t="shared" si="8"/>
        <v>1</v>
      </c>
    </row>
    <row r="66" spans="1:26" x14ac:dyDescent="0.3">
      <c r="A66">
        <v>63</v>
      </c>
      <c r="B66" s="4" t="s">
        <v>174</v>
      </c>
      <c r="C66" s="3" t="s">
        <v>175</v>
      </c>
      <c r="D66">
        <v>4700</v>
      </c>
      <c r="E66">
        <v>557</v>
      </c>
      <c r="F66" s="17">
        <f t="shared" si="2"/>
        <v>11.851063829787234</v>
      </c>
      <c r="G66" t="s">
        <v>14</v>
      </c>
      <c r="H66">
        <v>5</v>
      </c>
      <c r="I66" t="s">
        <v>21</v>
      </c>
      <c r="J66" t="s">
        <v>22</v>
      </c>
      <c r="K66">
        <v>1493355600</v>
      </c>
      <c r="L66">
        <v>1493874000</v>
      </c>
      <c r="M66" t="b">
        <v>0</v>
      </c>
      <c r="N66" t="b">
        <v>0</v>
      </c>
      <c r="O66" t="s">
        <v>33</v>
      </c>
      <c r="P66" t="s">
        <v>2042</v>
      </c>
      <c r="Q66" t="s">
        <v>2043</v>
      </c>
      <c r="R66" s="8">
        <f t="shared" si="0"/>
        <v>42853.208333333328</v>
      </c>
      <c r="S66" s="8" t="str">
        <f t="shared" si="1"/>
        <v>28</v>
      </c>
      <c r="T66" s="8" t="str">
        <f t="shared" si="9"/>
        <v>Apr</v>
      </c>
      <c r="U66" s="8" t="str">
        <f t="shared" si="3"/>
        <v>2017</v>
      </c>
      <c r="V66" s="8">
        <f t="shared" si="4"/>
        <v>42859.208333333328</v>
      </c>
      <c r="W66" t="str">
        <f t="shared" si="5"/>
        <v>04</v>
      </c>
      <c r="X66" t="str">
        <f t="shared" si="6"/>
        <v>05</v>
      </c>
      <c r="Y66" t="str">
        <f t="shared" si="7"/>
        <v>2017</v>
      </c>
      <c r="Z66" s="17">
        <f t="shared" si="8"/>
        <v>6</v>
      </c>
    </row>
    <row r="67" spans="1:26" x14ac:dyDescent="0.3">
      <c r="A67">
        <v>64</v>
      </c>
      <c r="B67" s="4" t="s">
        <v>176</v>
      </c>
      <c r="C67" s="3" t="s">
        <v>177</v>
      </c>
      <c r="D67">
        <v>2800</v>
      </c>
      <c r="E67">
        <v>2734</v>
      </c>
      <c r="F67" s="17">
        <f t="shared" si="2"/>
        <v>97.642857142857139</v>
      </c>
      <c r="G67" t="s">
        <v>14</v>
      </c>
      <c r="H67">
        <v>38</v>
      </c>
      <c r="I67" t="s">
        <v>21</v>
      </c>
      <c r="J67" t="s">
        <v>22</v>
      </c>
      <c r="K67">
        <v>1530507600</v>
      </c>
      <c r="L67">
        <v>1531803600</v>
      </c>
      <c r="M67" t="b">
        <v>0</v>
      </c>
      <c r="N67" t="b">
        <v>1</v>
      </c>
      <c r="O67" t="s">
        <v>28</v>
      </c>
      <c r="P67" t="s">
        <v>2040</v>
      </c>
      <c r="Q67" t="s">
        <v>2041</v>
      </c>
      <c r="R67" s="8">
        <f t="shared" si="0"/>
        <v>43283.208333333328</v>
      </c>
      <c r="S67" s="8" t="str">
        <f t="shared" si="1"/>
        <v>02</v>
      </c>
      <c r="T67" s="8" t="str">
        <f t="shared" si="9"/>
        <v>Jul</v>
      </c>
      <c r="U67" s="8" t="str">
        <f t="shared" si="3"/>
        <v>2018</v>
      </c>
      <c r="V67" s="8">
        <f t="shared" si="4"/>
        <v>43298.208333333328</v>
      </c>
      <c r="W67" t="str">
        <f t="shared" si="5"/>
        <v>17</v>
      </c>
      <c r="X67" t="str">
        <f t="shared" si="6"/>
        <v>07</v>
      </c>
      <c r="Y67" t="str">
        <f t="shared" si="7"/>
        <v>2018</v>
      </c>
      <c r="Z67" s="17">
        <f t="shared" si="8"/>
        <v>15</v>
      </c>
    </row>
    <row r="68" spans="1:26" x14ac:dyDescent="0.3">
      <c r="A68">
        <v>65</v>
      </c>
      <c r="B68" s="4" t="s">
        <v>178</v>
      </c>
      <c r="C68" s="3" t="s">
        <v>179</v>
      </c>
      <c r="D68">
        <v>6100</v>
      </c>
      <c r="E68">
        <v>14405</v>
      </c>
      <c r="F68" s="17">
        <f t="shared" ref="F68:F131" si="10">E68/D68*100</f>
        <v>236.14754098360655</v>
      </c>
      <c r="G68" t="s">
        <v>20</v>
      </c>
      <c r="H68">
        <v>236</v>
      </c>
      <c r="I68" t="s">
        <v>21</v>
      </c>
      <c r="J68" t="s">
        <v>22</v>
      </c>
      <c r="K68">
        <v>1296108000</v>
      </c>
      <c r="L68">
        <v>1296712800</v>
      </c>
      <c r="M68" t="b">
        <v>0</v>
      </c>
      <c r="N68" t="b">
        <v>0</v>
      </c>
      <c r="O68" t="s">
        <v>33</v>
      </c>
      <c r="P68" t="s">
        <v>2042</v>
      </c>
      <c r="Q68" t="s">
        <v>2043</v>
      </c>
      <c r="R68" s="8">
        <f t="shared" ref="R68:R131" si="11">(((K68/60)/60)/24)+DATE(1970,1,1)</f>
        <v>40570.25</v>
      </c>
      <c r="S68" s="8" t="str">
        <f t="shared" ref="S68:S131" si="12">TEXT(R68,"dd")</f>
        <v>27</v>
      </c>
      <c r="T68" s="8" t="str">
        <f t="shared" si="9"/>
        <v>Jan</v>
      </c>
      <c r="U68" s="8" t="str">
        <f t="shared" ref="U68:U131" si="13">TEXT(R68,"yyyy")</f>
        <v>2011</v>
      </c>
      <c r="V68" s="8">
        <f t="shared" ref="V68:V131" si="14">(((L68/60)/60)/24)+DATE(1970,1,1)</f>
        <v>40577.25</v>
      </c>
      <c r="W68" t="str">
        <f t="shared" ref="W68:W131" si="15">TEXT(V68,"dd")</f>
        <v>03</v>
      </c>
      <c r="X68" t="str">
        <f t="shared" ref="X68:X131" si="16">TEXT(V68,"mm")</f>
        <v>02</v>
      </c>
      <c r="Y68" t="str">
        <f t="shared" ref="Y68:Y131" si="17">TEXT(V68,"yyyy")</f>
        <v>2011</v>
      </c>
      <c r="Z68" s="17">
        <f t="shared" ref="Z68:Z131" si="18">V68-R68</f>
        <v>7</v>
      </c>
    </row>
    <row r="69" spans="1:26" x14ac:dyDescent="0.3">
      <c r="A69">
        <v>66</v>
      </c>
      <c r="B69" s="4" t="s">
        <v>180</v>
      </c>
      <c r="C69" s="3" t="s">
        <v>181</v>
      </c>
      <c r="D69">
        <v>2900</v>
      </c>
      <c r="E69">
        <v>1307</v>
      </c>
      <c r="F69" s="17">
        <f t="shared" si="10"/>
        <v>45.068965517241381</v>
      </c>
      <c r="G69" t="s">
        <v>14</v>
      </c>
      <c r="H69">
        <v>12</v>
      </c>
      <c r="I69" t="s">
        <v>21</v>
      </c>
      <c r="J69" t="s">
        <v>22</v>
      </c>
      <c r="K69">
        <v>1428469200</v>
      </c>
      <c r="L69">
        <v>1428901200</v>
      </c>
      <c r="M69" t="b">
        <v>0</v>
      </c>
      <c r="N69" t="b">
        <v>1</v>
      </c>
      <c r="O69" t="s">
        <v>33</v>
      </c>
      <c r="P69" t="s">
        <v>2042</v>
      </c>
      <c r="Q69" t="s">
        <v>2043</v>
      </c>
      <c r="R69" s="8">
        <f t="shared" si="11"/>
        <v>42102.208333333328</v>
      </c>
      <c r="S69" s="8" t="str">
        <f t="shared" si="12"/>
        <v>08</v>
      </c>
      <c r="T69" s="8" t="str">
        <f t="shared" si="9"/>
        <v>Apr</v>
      </c>
      <c r="U69" s="8" t="str">
        <f t="shared" si="13"/>
        <v>2015</v>
      </c>
      <c r="V69" s="8">
        <f t="shared" si="14"/>
        <v>42107.208333333328</v>
      </c>
      <c r="W69" t="str">
        <f t="shared" si="15"/>
        <v>13</v>
      </c>
      <c r="X69" t="str">
        <f t="shared" si="16"/>
        <v>04</v>
      </c>
      <c r="Y69" t="str">
        <f t="shared" si="17"/>
        <v>2015</v>
      </c>
      <c r="Z69" s="17">
        <f t="shared" si="18"/>
        <v>5</v>
      </c>
    </row>
    <row r="70" spans="1:26" ht="31.2" x14ac:dyDescent="0.3">
      <c r="A70">
        <v>67</v>
      </c>
      <c r="B70" s="4" t="s">
        <v>182</v>
      </c>
      <c r="C70" s="3" t="s">
        <v>183</v>
      </c>
      <c r="D70">
        <v>72600</v>
      </c>
      <c r="E70">
        <v>117892</v>
      </c>
      <c r="F70" s="17">
        <f t="shared" si="10"/>
        <v>162.38567493112947</v>
      </c>
      <c r="G70" t="s">
        <v>20</v>
      </c>
      <c r="H70">
        <v>4065</v>
      </c>
      <c r="I70" t="s">
        <v>40</v>
      </c>
      <c r="J70" t="s">
        <v>41</v>
      </c>
      <c r="K70">
        <v>1264399200</v>
      </c>
      <c r="L70">
        <v>1264831200</v>
      </c>
      <c r="M70" t="b">
        <v>0</v>
      </c>
      <c r="N70" t="b">
        <v>1</v>
      </c>
      <c r="O70" t="s">
        <v>65</v>
      </c>
      <c r="P70" t="s">
        <v>2040</v>
      </c>
      <c r="Q70" t="s">
        <v>2049</v>
      </c>
      <c r="R70" s="8">
        <f t="shared" si="11"/>
        <v>40203.25</v>
      </c>
      <c r="S70" s="8" t="str">
        <f t="shared" si="12"/>
        <v>25</v>
      </c>
      <c r="T70" s="8" t="str">
        <f t="shared" si="9"/>
        <v>Jan</v>
      </c>
      <c r="U70" s="8" t="str">
        <f t="shared" si="13"/>
        <v>2010</v>
      </c>
      <c r="V70" s="8">
        <f t="shared" si="14"/>
        <v>40208.25</v>
      </c>
      <c r="W70" t="str">
        <f t="shared" si="15"/>
        <v>30</v>
      </c>
      <c r="X70" t="str">
        <f t="shared" si="16"/>
        <v>01</v>
      </c>
      <c r="Y70" t="str">
        <f t="shared" si="17"/>
        <v>2010</v>
      </c>
      <c r="Z70" s="17">
        <f t="shared" si="18"/>
        <v>5</v>
      </c>
    </row>
    <row r="71" spans="1:26" x14ac:dyDescent="0.3">
      <c r="A71">
        <v>68</v>
      </c>
      <c r="B71" s="4" t="s">
        <v>184</v>
      </c>
      <c r="C71" s="3" t="s">
        <v>185</v>
      </c>
      <c r="D71">
        <v>5700</v>
      </c>
      <c r="E71">
        <v>14508</v>
      </c>
      <c r="F71" s="17">
        <f t="shared" si="10"/>
        <v>254.52631578947367</v>
      </c>
      <c r="G71" t="s">
        <v>20</v>
      </c>
      <c r="H71">
        <v>246</v>
      </c>
      <c r="I71" t="s">
        <v>107</v>
      </c>
      <c r="J71" t="s">
        <v>108</v>
      </c>
      <c r="K71">
        <v>1501131600</v>
      </c>
      <c r="L71">
        <v>1505192400</v>
      </c>
      <c r="M71" t="b">
        <v>0</v>
      </c>
      <c r="N71" t="b">
        <v>1</v>
      </c>
      <c r="O71" t="s">
        <v>33</v>
      </c>
      <c r="P71" t="s">
        <v>2042</v>
      </c>
      <c r="Q71" t="s">
        <v>2043</v>
      </c>
      <c r="R71" s="8">
        <f t="shared" si="11"/>
        <v>42943.208333333328</v>
      </c>
      <c r="S71" s="8" t="str">
        <f t="shared" si="12"/>
        <v>27</v>
      </c>
      <c r="T71" s="8" t="str">
        <f t="shared" ref="T71:T134" si="19">TEXT(R71,"mmm")</f>
        <v>Jul</v>
      </c>
      <c r="U71" s="8" t="str">
        <f t="shared" si="13"/>
        <v>2017</v>
      </c>
      <c r="V71" s="8">
        <f t="shared" si="14"/>
        <v>42990.208333333328</v>
      </c>
      <c r="W71" t="str">
        <f t="shared" si="15"/>
        <v>12</v>
      </c>
      <c r="X71" t="str">
        <f t="shared" si="16"/>
        <v>09</v>
      </c>
      <c r="Y71" t="str">
        <f t="shared" si="17"/>
        <v>2017</v>
      </c>
      <c r="Z71" s="17">
        <f t="shared" si="18"/>
        <v>47</v>
      </c>
    </row>
    <row r="72" spans="1:26" ht="31.2" x14ac:dyDescent="0.3">
      <c r="A72">
        <v>69</v>
      </c>
      <c r="B72" s="4" t="s">
        <v>186</v>
      </c>
      <c r="C72" s="3" t="s">
        <v>187</v>
      </c>
      <c r="D72">
        <v>7900</v>
      </c>
      <c r="E72">
        <v>1901</v>
      </c>
      <c r="F72" s="17">
        <f t="shared" si="10"/>
        <v>24.063291139240505</v>
      </c>
      <c r="G72" t="s">
        <v>74</v>
      </c>
      <c r="H72">
        <v>17</v>
      </c>
      <c r="I72" t="s">
        <v>21</v>
      </c>
      <c r="J72" t="s">
        <v>22</v>
      </c>
      <c r="K72">
        <v>1292738400</v>
      </c>
      <c r="L72">
        <v>1295676000</v>
      </c>
      <c r="M72" t="b">
        <v>0</v>
      </c>
      <c r="N72" t="b">
        <v>0</v>
      </c>
      <c r="O72" t="s">
        <v>33</v>
      </c>
      <c r="P72" t="s">
        <v>2042</v>
      </c>
      <c r="Q72" t="s">
        <v>2043</v>
      </c>
      <c r="R72" s="8">
        <f t="shared" si="11"/>
        <v>40531.25</v>
      </c>
      <c r="S72" s="8" t="str">
        <f t="shared" si="12"/>
        <v>19</v>
      </c>
      <c r="T72" s="8" t="str">
        <f t="shared" si="19"/>
        <v>Dec</v>
      </c>
      <c r="U72" s="8" t="str">
        <f t="shared" si="13"/>
        <v>2010</v>
      </c>
      <c r="V72" s="8">
        <f t="shared" si="14"/>
        <v>40565.25</v>
      </c>
      <c r="W72" t="str">
        <f t="shared" si="15"/>
        <v>22</v>
      </c>
      <c r="X72" t="str">
        <f t="shared" si="16"/>
        <v>01</v>
      </c>
      <c r="Y72" t="str">
        <f t="shared" si="17"/>
        <v>2011</v>
      </c>
      <c r="Z72" s="17">
        <f t="shared" si="18"/>
        <v>34</v>
      </c>
    </row>
    <row r="73" spans="1:26" x14ac:dyDescent="0.3">
      <c r="A73">
        <v>70</v>
      </c>
      <c r="B73" s="4" t="s">
        <v>188</v>
      </c>
      <c r="C73" s="3" t="s">
        <v>189</v>
      </c>
      <c r="D73">
        <v>128000</v>
      </c>
      <c r="E73">
        <v>158389</v>
      </c>
      <c r="F73" s="17">
        <f t="shared" si="10"/>
        <v>123.74140625000001</v>
      </c>
      <c r="G73" t="s">
        <v>20</v>
      </c>
      <c r="H73">
        <v>2475</v>
      </c>
      <c r="I73" t="s">
        <v>107</v>
      </c>
      <c r="J73" t="s">
        <v>108</v>
      </c>
      <c r="K73">
        <v>1288674000</v>
      </c>
      <c r="L73">
        <v>1292911200</v>
      </c>
      <c r="M73" t="b">
        <v>0</v>
      </c>
      <c r="N73" t="b">
        <v>1</v>
      </c>
      <c r="O73" t="s">
        <v>33</v>
      </c>
      <c r="P73" t="s">
        <v>2042</v>
      </c>
      <c r="Q73" t="s">
        <v>2043</v>
      </c>
      <c r="R73" s="8">
        <f t="shared" si="11"/>
        <v>40484.208333333336</v>
      </c>
      <c r="S73" s="8" t="str">
        <f t="shared" si="12"/>
        <v>02</v>
      </c>
      <c r="T73" s="8" t="str">
        <f t="shared" si="19"/>
        <v>Nov</v>
      </c>
      <c r="U73" s="8" t="str">
        <f t="shared" si="13"/>
        <v>2010</v>
      </c>
      <c r="V73" s="8">
        <f t="shared" si="14"/>
        <v>40533.25</v>
      </c>
      <c r="W73" t="str">
        <f t="shared" si="15"/>
        <v>21</v>
      </c>
      <c r="X73" t="str">
        <f t="shared" si="16"/>
        <v>12</v>
      </c>
      <c r="Y73" t="str">
        <f t="shared" si="17"/>
        <v>2010</v>
      </c>
      <c r="Z73" s="17">
        <f t="shared" si="18"/>
        <v>49.041666666664241</v>
      </c>
    </row>
    <row r="74" spans="1:26" ht="31.2" x14ac:dyDescent="0.3">
      <c r="A74">
        <v>71</v>
      </c>
      <c r="B74" s="4" t="s">
        <v>190</v>
      </c>
      <c r="C74" s="3" t="s">
        <v>191</v>
      </c>
      <c r="D74">
        <v>6000</v>
      </c>
      <c r="E74">
        <v>6484</v>
      </c>
      <c r="F74" s="17">
        <f t="shared" si="10"/>
        <v>108.06666666666666</v>
      </c>
      <c r="G74" t="s">
        <v>20</v>
      </c>
      <c r="H74">
        <v>76</v>
      </c>
      <c r="I74" t="s">
        <v>21</v>
      </c>
      <c r="J74" t="s">
        <v>22</v>
      </c>
      <c r="K74">
        <v>1575093600</v>
      </c>
      <c r="L74">
        <v>1575439200</v>
      </c>
      <c r="M74" t="b">
        <v>0</v>
      </c>
      <c r="N74" t="b">
        <v>0</v>
      </c>
      <c r="O74" t="s">
        <v>33</v>
      </c>
      <c r="P74" t="s">
        <v>2042</v>
      </c>
      <c r="Q74" t="s">
        <v>2043</v>
      </c>
      <c r="R74" s="8">
        <f t="shared" si="11"/>
        <v>43799.25</v>
      </c>
      <c r="S74" s="8" t="str">
        <f t="shared" si="12"/>
        <v>30</v>
      </c>
      <c r="T74" s="8" t="str">
        <f t="shared" si="19"/>
        <v>Nov</v>
      </c>
      <c r="U74" s="8" t="str">
        <f t="shared" si="13"/>
        <v>2019</v>
      </c>
      <c r="V74" s="8">
        <f t="shared" si="14"/>
        <v>43803.25</v>
      </c>
      <c r="W74" t="str">
        <f t="shared" si="15"/>
        <v>04</v>
      </c>
      <c r="X74" t="str">
        <f t="shared" si="16"/>
        <v>12</v>
      </c>
      <c r="Y74" t="str">
        <f t="shared" si="17"/>
        <v>2019</v>
      </c>
      <c r="Z74" s="17">
        <f t="shared" si="18"/>
        <v>4</v>
      </c>
    </row>
    <row r="75" spans="1:26" x14ac:dyDescent="0.3">
      <c r="A75">
        <v>72</v>
      </c>
      <c r="B75" s="4" t="s">
        <v>192</v>
      </c>
      <c r="C75" s="3" t="s">
        <v>193</v>
      </c>
      <c r="D75">
        <v>600</v>
      </c>
      <c r="E75">
        <v>4022</v>
      </c>
      <c r="F75" s="17">
        <f t="shared" si="10"/>
        <v>670.33333333333326</v>
      </c>
      <c r="G75" t="s">
        <v>20</v>
      </c>
      <c r="H75">
        <v>54</v>
      </c>
      <c r="I75" t="s">
        <v>21</v>
      </c>
      <c r="J75" t="s">
        <v>22</v>
      </c>
      <c r="K75">
        <v>1435726800</v>
      </c>
      <c r="L75">
        <v>1438837200</v>
      </c>
      <c r="M75" t="b">
        <v>0</v>
      </c>
      <c r="N75" t="b">
        <v>0</v>
      </c>
      <c r="O75" t="s">
        <v>71</v>
      </c>
      <c r="P75" t="s">
        <v>2044</v>
      </c>
      <c r="Q75" t="s">
        <v>2052</v>
      </c>
      <c r="R75" s="8">
        <f t="shared" si="11"/>
        <v>42186.208333333328</v>
      </c>
      <c r="S75" s="8" t="str">
        <f t="shared" si="12"/>
        <v>01</v>
      </c>
      <c r="T75" s="8" t="str">
        <f t="shared" si="19"/>
        <v>Jul</v>
      </c>
      <c r="U75" s="8" t="str">
        <f t="shared" si="13"/>
        <v>2015</v>
      </c>
      <c r="V75" s="8">
        <f t="shared" si="14"/>
        <v>42222.208333333328</v>
      </c>
      <c r="W75" t="str">
        <f t="shared" si="15"/>
        <v>06</v>
      </c>
      <c r="X75" t="str">
        <f t="shared" si="16"/>
        <v>08</v>
      </c>
      <c r="Y75" t="str">
        <f t="shared" si="17"/>
        <v>2015</v>
      </c>
      <c r="Z75" s="17">
        <f t="shared" si="18"/>
        <v>36</v>
      </c>
    </row>
    <row r="76" spans="1:26" x14ac:dyDescent="0.3">
      <c r="A76">
        <v>73</v>
      </c>
      <c r="B76" s="4" t="s">
        <v>194</v>
      </c>
      <c r="C76" s="3" t="s">
        <v>195</v>
      </c>
      <c r="D76">
        <v>1400</v>
      </c>
      <c r="E76">
        <v>9253</v>
      </c>
      <c r="F76" s="17">
        <f t="shared" si="10"/>
        <v>660.92857142857144</v>
      </c>
      <c r="G76" t="s">
        <v>20</v>
      </c>
      <c r="H76">
        <v>88</v>
      </c>
      <c r="I76" t="s">
        <v>21</v>
      </c>
      <c r="J76" t="s">
        <v>22</v>
      </c>
      <c r="K76">
        <v>1480226400</v>
      </c>
      <c r="L76">
        <v>1480485600</v>
      </c>
      <c r="M76" t="b">
        <v>0</v>
      </c>
      <c r="N76" t="b">
        <v>0</v>
      </c>
      <c r="O76" t="s">
        <v>159</v>
      </c>
      <c r="P76" t="s">
        <v>2038</v>
      </c>
      <c r="Q76" t="s">
        <v>2061</v>
      </c>
      <c r="R76" s="8">
        <f t="shared" si="11"/>
        <v>42701.25</v>
      </c>
      <c r="S76" s="8" t="str">
        <f t="shared" si="12"/>
        <v>27</v>
      </c>
      <c r="T76" s="8" t="str">
        <f t="shared" si="19"/>
        <v>Nov</v>
      </c>
      <c r="U76" s="8" t="str">
        <f t="shared" si="13"/>
        <v>2016</v>
      </c>
      <c r="V76" s="8">
        <f t="shared" si="14"/>
        <v>42704.25</v>
      </c>
      <c r="W76" t="str">
        <f t="shared" si="15"/>
        <v>30</v>
      </c>
      <c r="X76" t="str">
        <f t="shared" si="16"/>
        <v>11</v>
      </c>
      <c r="Y76" t="str">
        <f t="shared" si="17"/>
        <v>2016</v>
      </c>
      <c r="Z76" s="17">
        <f t="shared" si="18"/>
        <v>3</v>
      </c>
    </row>
    <row r="77" spans="1:26" x14ac:dyDescent="0.3">
      <c r="A77">
        <v>74</v>
      </c>
      <c r="B77" s="4" t="s">
        <v>196</v>
      </c>
      <c r="C77" s="3" t="s">
        <v>197</v>
      </c>
      <c r="D77">
        <v>3900</v>
      </c>
      <c r="E77">
        <v>4776</v>
      </c>
      <c r="F77" s="17">
        <f t="shared" si="10"/>
        <v>122.46153846153847</v>
      </c>
      <c r="G77" t="s">
        <v>20</v>
      </c>
      <c r="H77">
        <v>85</v>
      </c>
      <c r="I77" t="s">
        <v>40</v>
      </c>
      <c r="J77" t="s">
        <v>41</v>
      </c>
      <c r="K77">
        <v>1459054800</v>
      </c>
      <c r="L77">
        <v>1459141200</v>
      </c>
      <c r="M77" t="b">
        <v>0</v>
      </c>
      <c r="N77" t="b">
        <v>0</v>
      </c>
      <c r="O77" t="s">
        <v>148</v>
      </c>
      <c r="P77" t="s">
        <v>2038</v>
      </c>
      <c r="Q77" t="s">
        <v>2060</v>
      </c>
      <c r="R77" s="8">
        <f t="shared" si="11"/>
        <v>42456.208333333328</v>
      </c>
      <c r="S77" s="8" t="str">
        <f t="shared" si="12"/>
        <v>27</v>
      </c>
      <c r="T77" s="8" t="str">
        <f t="shared" si="19"/>
        <v>Mar</v>
      </c>
      <c r="U77" s="8" t="str">
        <f t="shared" si="13"/>
        <v>2016</v>
      </c>
      <c r="V77" s="8">
        <f t="shared" si="14"/>
        <v>42457.208333333328</v>
      </c>
      <c r="W77" t="str">
        <f t="shared" si="15"/>
        <v>28</v>
      </c>
      <c r="X77" t="str">
        <f t="shared" si="16"/>
        <v>03</v>
      </c>
      <c r="Y77" t="str">
        <f t="shared" si="17"/>
        <v>2016</v>
      </c>
      <c r="Z77" s="17">
        <f t="shared" si="18"/>
        <v>1</v>
      </c>
    </row>
    <row r="78" spans="1:26" x14ac:dyDescent="0.3">
      <c r="A78">
        <v>75</v>
      </c>
      <c r="B78" s="4" t="s">
        <v>198</v>
      </c>
      <c r="C78" s="3" t="s">
        <v>199</v>
      </c>
      <c r="D78">
        <v>9700</v>
      </c>
      <c r="E78">
        <v>14606</v>
      </c>
      <c r="F78" s="17">
        <f t="shared" si="10"/>
        <v>150.57731958762886</v>
      </c>
      <c r="G78" t="s">
        <v>20</v>
      </c>
      <c r="H78">
        <v>170</v>
      </c>
      <c r="I78" t="s">
        <v>21</v>
      </c>
      <c r="J78" t="s">
        <v>22</v>
      </c>
      <c r="K78">
        <v>1531630800</v>
      </c>
      <c r="L78">
        <v>1532322000</v>
      </c>
      <c r="M78" t="b">
        <v>0</v>
      </c>
      <c r="N78" t="b">
        <v>0</v>
      </c>
      <c r="O78" t="s">
        <v>122</v>
      </c>
      <c r="P78" t="s">
        <v>2057</v>
      </c>
      <c r="Q78" t="s">
        <v>2058</v>
      </c>
      <c r="R78" s="8">
        <f t="shared" si="11"/>
        <v>43296.208333333328</v>
      </c>
      <c r="S78" s="8" t="str">
        <f t="shared" si="12"/>
        <v>15</v>
      </c>
      <c r="T78" s="8" t="str">
        <f t="shared" si="19"/>
        <v>Jul</v>
      </c>
      <c r="U78" s="8" t="str">
        <f t="shared" si="13"/>
        <v>2018</v>
      </c>
      <c r="V78" s="8">
        <f t="shared" si="14"/>
        <v>43304.208333333328</v>
      </c>
      <c r="W78" t="str">
        <f t="shared" si="15"/>
        <v>23</v>
      </c>
      <c r="X78" t="str">
        <f t="shared" si="16"/>
        <v>07</v>
      </c>
      <c r="Y78" t="str">
        <f t="shared" si="17"/>
        <v>2018</v>
      </c>
      <c r="Z78" s="17">
        <f t="shared" si="18"/>
        <v>8</v>
      </c>
    </row>
    <row r="79" spans="1:26" x14ac:dyDescent="0.3">
      <c r="A79">
        <v>76</v>
      </c>
      <c r="B79" s="4" t="s">
        <v>200</v>
      </c>
      <c r="C79" s="3" t="s">
        <v>201</v>
      </c>
      <c r="D79">
        <v>122900</v>
      </c>
      <c r="E79">
        <v>95993</v>
      </c>
      <c r="F79" s="17">
        <f t="shared" si="10"/>
        <v>78.106590724165997</v>
      </c>
      <c r="G79" t="s">
        <v>14</v>
      </c>
      <c r="H79">
        <v>1684</v>
      </c>
      <c r="I79" t="s">
        <v>21</v>
      </c>
      <c r="J79" t="s">
        <v>22</v>
      </c>
      <c r="K79">
        <v>1421992800</v>
      </c>
      <c r="L79">
        <v>1426222800</v>
      </c>
      <c r="M79" t="b">
        <v>1</v>
      </c>
      <c r="N79" t="b">
        <v>1</v>
      </c>
      <c r="O79" t="s">
        <v>33</v>
      </c>
      <c r="P79" t="s">
        <v>2042</v>
      </c>
      <c r="Q79" t="s">
        <v>2043</v>
      </c>
      <c r="R79" s="8">
        <f t="shared" si="11"/>
        <v>42027.25</v>
      </c>
      <c r="S79" s="8" t="str">
        <f t="shared" si="12"/>
        <v>23</v>
      </c>
      <c r="T79" s="8" t="str">
        <f t="shared" si="19"/>
        <v>Jan</v>
      </c>
      <c r="U79" s="8" t="str">
        <f t="shared" si="13"/>
        <v>2015</v>
      </c>
      <c r="V79" s="8">
        <f t="shared" si="14"/>
        <v>42076.208333333328</v>
      </c>
      <c r="W79" t="str">
        <f t="shared" si="15"/>
        <v>13</v>
      </c>
      <c r="X79" t="str">
        <f t="shared" si="16"/>
        <v>03</v>
      </c>
      <c r="Y79" t="str">
        <f t="shared" si="17"/>
        <v>2015</v>
      </c>
      <c r="Z79" s="17">
        <f t="shared" si="18"/>
        <v>48.958333333328483</v>
      </c>
    </row>
    <row r="80" spans="1:26" x14ac:dyDescent="0.3">
      <c r="A80">
        <v>77</v>
      </c>
      <c r="B80" s="4" t="s">
        <v>202</v>
      </c>
      <c r="C80" s="3" t="s">
        <v>203</v>
      </c>
      <c r="D80">
        <v>9500</v>
      </c>
      <c r="E80">
        <v>4460</v>
      </c>
      <c r="F80" s="17">
        <f t="shared" si="10"/>
        <v>46.94736842105263</v>
      </c>
      <c r="G80" t="s">
        <v>14</v>
      </c>
      <c r="H80">
        <v>56</v>
      </c>
      <c r="I80" t="s">
        <v>21</v>
      </c>
      <c r="J80" t="s">
        <v>22</v>
      </c>
      <c r="K80">
        <v>1285563600</v>
      </c>
      <c r="L80">
        <v>1286773200</v>
      </c>
      <c r="M80" t="b">
        <v>0</v>
      </c>
      <c r="N80" t="b">
        <v>1</v>
      </c>
      <c r="O80" t="s">
        <v>71</v>
      </c>
      <c r="P80" t="s">
        <v>2044</v>
      </c>
      <c r="Q80" t="s">
        <v>2052</v>
      </c>
      <c r="R80" s="8">
        <f t="shared" si="11"/>
        <v>40448.208333333336</v>
      </c>
      <c r="S80" s="8" t="str">
        <f t="shared" si="12"/>
        <v>27</v>
      </c>
      <c r="T80" s="8" t="str">
        <f t="shared" si="19"/>
        <v>Sep</v>
      </c>
      <c r="U80" s="8" t="str">
        <f t="shared" si="13"/>
        <v>2010</v>
      </c>
      <c r="V80" s="8">
        <f t="shared" si="14"/>
        <v>40462.208333333336</v>
      </c>
      <c r="W80" t="str">
        <f t="shared" si="15"/>
        <v>11</v>
      </c>
      <c r="X80" t="str">
        <f t="shared" si="16"/>
        <v>10</v>
      </c>
      <c r="Y80" t="str">
        <f t="shared" si="17"/>
        <v>2010</v>
      </c>
      <c r="Z80" s="17">
        <f t="shared" si="18"/>
        <v>14</v>
      </c>
    </row>
    <row r="81" spans="1:26" ht="31.2" x14ac:dyDescent="0.3">
      <c r="A81">
        <v>78</v>
      </c>
      <c r="B81" s="4" t="s">
        <v>204</v>
      </c>
      <c r="C81" s="3" t="s">
        <v>205</v>
      </c>
      <c r="D81">
        <v>4500</v>
      </c>
      <c r="E81">
        <v>13536</v>
      </c>
      <c r="F81" s="17">
        <f t="shared" si="10"/>
        <v>300.8</v>
      </c>
      <c r="G81" t="s">
        <v>20</v>
      </c>
      <c r="H81">
        <v>330</v>
      </c>
      <c r="I81" t="s">
        <v>21</v>
      </c>
      <c r="J81" t="s">
        <v>22</v>
      </c>
      <c r="K81">
        <v>1523854800</v>
      </c>
      <c r="L81">
        <v>1523941200</v>
      </c>
      <c r="M81" t="b">
        <v>0</v>
      </c>
      <c r="N81" t="b">
        <v>0</v>
      </c>
      <c r="O81" t="s">
        <v>206</v>
      </c>
      <c r="P81" t="s">
        <v>2050</v>
      </c>
      <c r="Q81" t="s">
        <v>2062</v>
      </c>
      <c r="R81" s="8">
        <f t="shared" si="11"/>
        <v>43206.208333333328</v>
      </c>
      <c r="S81" s="8" t="str">
        <f t="shared" si="12"/>
        <v>16</v>
      </c>
      <c r="T81" s="8" t="str">
        <f t="shared" si="19"/>
        <v>Apr</v>
      </c>
      <c r="U81" s="8" t="str">
        <f t="shared" si="13"/>
        <v>2018</v>
      </c>
      <c r="V81" s="8">
        <f t="shared" si="14"/>
        <v>43207.208333333328</v>
      </c>
      <c r="W81" t="str">
        <f t="shared" si="15"/>
        <v>17</v>
      </c>
      <c r="X81" t="str">
        <f t="shared" si="16"/>
        <v>04</v>
      </c>
      <c r="Y81" t="str">
        <f t="shared" si="17"/>
        <v>2018</v>
      </c>
      <c r="Z81" s="17">
        <f t="shared" si="18"/>
        <v>1</v>
      </c>
    </row>
    <row r="82" spans="1:26" x14ac:dyDescent="0.3">
      <c r="A82">
        <v>79</v>
      </c>
      <c r="B82" s="4" t="s">
        <v>207</v>
      </c>
      <c r="C82" s="3" t="s">
        <v>208</v>
      </c>
      <c r="D82">
        <v>57800</v>
      </c>
      <c r="E82">
        <v>40228</v>
      </c>
      <c r="F82" s="17">
        <f t="shared" si="10"/>
        <v>69.598615916955026</v>
      </c>
      <c r="G82" t="s">
        <v>14</v>
      </c>
      <c r="H82">
        <v>838</v>
      </c>
      <c r="I82" t="s">
        <v>21</v>
      </c>
      <c r="J82" t="s">
        <v>22</v>
      </c>
      <c r="K82">
        <v>1529125200</v>
      </c>
      <c r="L82">
        <v>1529557200</v>
      </c>
      <c r="M82" t="b">
        <v>0</v>
      </c>
      <c r="N82" t="b">
        <v>0</v>
      </c>
      <c r="O82" t="s">
        <v>33</v>
      </c>
      <c r="P82" t="s">
        <v>2042</v>
      </c>
      <c r="Q82" t="s">
        <v>2043</v>
      </c>
      <c r="R82" s="8">
        <f t="shared" si="11"/>
        <v>43267.208333333328</v>
      </c>
      <c r="S82" s="8" t="str">
        <f t="shared" si="12"/>
        <v>16</v>
      </c>
      <c r="T82" s="8" t="str">
        <f t="shared" si="19"/>
        <v>Jun</v>
      </c>
      <c r="U82" s="8" t="str">
        <f t="shared" si="13"/>
        <v>2018</v>
      </c>
      <c r="V82" s="8">
        <f t="shared" si="14"/>
        <v>43272.208333333328</v>
      </c>
      <c r="W82" t="str">
        <f t="shared" si="15"/>
        <v>21</v>
      </c>
      <c r="X82" t="str">
        <f t="shared" si="16"/>
        <v>06</v>
      </c>
      <c r="Y82" t="str">
        <f t="shared" si="17"/>
        <v>2018</v>
      </c>
      <c r="Z82" s="17">
        <f t="shared" si="18"/>
        <v>5</v>
      </c>
    </row>
    <row r="83" spans="1:26" x14ac:dyDescent="0.3">
      <c r="A83">
        <v>80</v>
      </c>
      <c r="B83" s="4" t="s">
        <v>209</v>
      </c>
      <c r="C83" s="3" t="s">
        <v>210</v>
      </c>
      <c r="D83">
        <v>1100</v>
      </c>
      <c r="E83">
        <v>7012</v>
      </c>
      <c r="F83" s="17">
        <f t="shared" si="10"/>
        <v>637.4545454545455</v>
      </c>
      <c r="G83" t="s">
        <v>20</v>
      </c>
      <c r="H83">
        <v>127</v>
      </c>
      <c r="I83" t="s">
        <v>21</v>
      </c>
      <c r="J83" t="s">
        <v>22</v>
      </c>
      <c r="K83">
        <v>1503982800</v>
      </c>
      <c r="L83">
        <v>1506574800</v>
      </c>
      <c r="M83" t="b">
        <v>0</v>
      </c>
      <c r="N83" t="b">
        <v>0</v>
      </c>
      <c r="O83" t="s">
        <v>89</v>
      </c>
      <c r="P83" t="s">
        <v>2053</v>
      </c>
      <c r="Q83" t="s">
        <v>2054</v>
      </c>
      <c r="R83" s="8">
        <f t="shared" si="11"/>
        <v>42976.208333333328</v>
      </c>
      <c r="S83" s="8" t="str">
        <f t="shared" si="12"/>
        <v>29</v>
      </c>
      <c r="T83" s="8" t="str">
        <f t="shared" si="19"/>
        <v>Aug</v>
      </c>
      <c r="U83" s="8" t="str">
        <f t="shared" si="13"/>
        <v>2017</v>
      </c>
      <c r="V83" s="8">
        <f t="shared" si="14"/>
        <v>43006.208333333328</v>
      </c>
      <c r="W83" t="str">
        <f t="shared" si="15"/>
        <v>28</v>
      </c>
      <c r="X83" t="str">
        <f t="shared" si="16"/>
        <v>09</v>
      </c>
      <c r="Y83" t="str">
        <f t="shared" si="17"/>
        <v>2017</v>
      </c>
      <c r="Z83" s="17">
        <f t="shared" si="18"/>
        <v>30</v>
      </c>
    </row>
    <row r="84" spans="1:26" x14ac:dyDescent="0.3">
      <c r="A84">
        <v>81</v>
      </c>
      <c r="B84" s="4" t="s">
        <v>211</v>
      </c>
      <c r="C84" s="3" t="s">
        <v>212</v>
      </c>
      <c r="D84">
        <v>16800</v>
      </c>
      <c r="E84">
        <v>37857</v>
      </c>
      <c r="F84" s="17">
        <f t="shared" si="10"/>
        <v>225.33928571428569</v>
      </c>
      <c r="G84" t="s">
        <v>20</v>
      </c>
      <c r="H84">
        <v>411</v>
      </c>
      <c r="I84" t="s">
        <v>21</v>
      </c>
      <c r="J84" t="s">
        <v>22</v>
      </c>
      <c r="K84">
        <v>1511416800</v>
      </c>
      <c r="L84">
        <v>1513576800</v>
      </c>
      <c r="M84" t="b">
        <v>0</v>
      </c>
      <c r="N84" t="b">
        <v>0</v>
      </c>
      <c r="O84" t="s">
        <v>23</v>
      </c>
      <c r="P84" t="s">
        <v>2038</v>
      </c>
      <c r="Q84" t="s">
        <v>2039</v>
      </c>
      <c r="R84" s="8">
        <f t="shared" si="11"/>
        <v>43062.25</v>
      </c>
      <c r="S84" s="8" t="str">
        <f t="shared" si="12"/>
        <v>23</v>
      </c>
      <c r="T84" s="8" t="str">
        <f t="shared" si="19"/>
        <v>Nov</v>
      </c>
      <c r="U84" s="8" t="str">
        <f t="shared" si="13"/>
        <v>2017</v>
      </c>
      <c r="V84" s="8">
        <f t="shared" si="14"/>
        <v>43087.25</v>
      </c>
      <c r="W84" t="str">
        <f t="shared" si="15"/>
        <v>18</v>
      </c>
      <c r="X84" t="str">
        <f t="shared" si="16"/>
        <v>12</v>
      </c>
      <c r="Y84" t="str">
        <f t="shared" si="17"/>
        <v>2017</v>
      </c>
      <c r="Z84" s="17">
        <f t="shared" si="18"/>
        <v>25</v>
      </c>
    </row>
    <row r="85" spans="1:26" x14ac:dyDescent="0.3">
      <c r="A85">
        <v>82</v>
      </c>
      <c r="B85" s="4" t="s">
        <v>213</v>
      </c>
      <c r="C85" s="3" t="s">
        <v>214</v>
      </c>
      <c r="D85">
        <v>1000</v>
      </c>
      <c r="E85">
        <v>14973</v>
      </c>
      <c r="F85" s="17">
        <f t="shared" si="10"/>
        <v>1497.3000000000002</v>
      </c>
      <c r="G85" t="s">
        <v>20</v>
      </c>
      <c r="H85">
        <v>180</v>
      </c>
      <c r="I85" t="s">
        <v>40</v>
      </c>
      <c r="J85" t="s">
        <v>41</v>
      </c>
      <c r="K85">
        <v>1547704800</v>
      </c>
      <c r="L85">
        <v>1548309600</v>
      </c>
      <c r="M85" t="b">
        <v>0</v>
      </c>
      <c r="N85" t="b">
        <v>1</v>
      </c>
      <c r="O85" t="s">
        <v>89</v>
      </c>
      <c r="P85" t="s">
        <v>2053</v>
      </c>
      <c r="Q85" t="s">
        <v>2054</v>
      </c>
      <c r="R85" s="8">
        <f t="shared" si="11"/>
        <v>43482.25</v>
      </c>
      <c r="S85" s="8" t="str">
        <f t="shared" si="12"/>
        <v>17</v>
      </c>
      <c r="T85" s="8" t="str">
        <f t="shared" si="19"/>
        <v>Jan</v>
      </c>
      <c r="U85" s="8" t="str">
        <f t="shared" si="13"/>
        <v>2019</v>
      </c>
      <c r="V85" s="8">
        <f t="shared" si="14"/>
        <v>43489.25</v>
      </c>
      <c r="W85" t="str">
        <f t="shared" si="15"/>
        <v>24</v>
      </c>
      <c r="X85" t="str">
        <f t="shared" si="16"/>
        <v>01</v>
      </c>
      <c r="Y85" t="str">
        <f t="shared" si="17"/>
        <v>2019</v>
      </c>
      <c r="Z85" s="17">
        <f t="shared" si="18"/>
        <v>7</v>
      </c>
    </row>
    <row r="86" spans="1:26" x14ac:dyDescent="0.3">
      <c r="A86">
        <v>83</v>
      </c>
      <c r="B86" s="4" t="s">
        <v>215</v>
      </c>
      <c r="C86" s="3" t="s">
        <v>216</v>
      </c>
      <c r="D86">
        <v>106400</v>
      </c>
      <c r="E86">
        <v>39996</v>
      </c>
      <c r="F86" s="17">
        <f t="shared" si="10"/>
        <v>37.590225563909776</v>
      </c>
      <c r="G86" t="s">
        <v>14</v>
      </c>
      <c r="H86">
        <v>1000</v>
      </c>
      <c r="I86" t="s">
        <v>21</v>
      </c>
      <c r="J86" t="s">
        <v>22</v>
      </c>
      <c r="K86">
        <v>1469682000</v>
      </c>
      <c r="L86">
        <v>1471582800</v>
      </c>
      <c r="M86" t="b">
        <v>0</v>
      </c>
      <c r="N86" t="b">
        <v>0</v>
      </c>
      <c r="O86" t="s">
        <v>50</v>
      </c>
      <c r="P86" t="s">
        <v>2038</v>
      </c>
      <c r="Q86" t="s">
        <v>2046</v>
      </c>
      <c r="R86" s="8">
        <f t="shared" si="11"/>
        <v>42579.208333333328</v>
      </c>
      <c r="S86" s="8" t="str">
        <f t="shared" si="12"/>
        <v>28</v>
      </c>
      <c r="T86" s="8" t="str">
        <f t="shared" si="19"/>
        <v>Jul</v>
      </c>
      <c r="U86" s="8" t="str">
        <f t="shared" si="13"/>
        <v>2016</v>
      </c>
      <c r="V86" s="8">
        <f t="shared" si="14"/>
        <v>42601.208333333328</v>
      </c>
      <c r="W86" t="str">
        <f t="shared" si="15"/>
        <v>19</v>
      </c>
      <c r="X86" t="str">
        <f t="shared" si="16"/>
        <v>08</v>
      </c>
      <c r="Y86" t="str">
        <f t="shared" si="17"/>
        <v>2016</v>
      </c>
      <c r="Z86" s="17">
        <f t="shared" si="18"/>
        <v>22</v>
      </c>
    </row>
    <row r="87" spans="1:26" ht="31.2" x14ac:dyDescent="0.3">
      <c r="A87">
        <v>84</v>
      </c>
      <c r="B87" s="4" t="s">
        <v>217</v>
      </c>
      <c r="C87" s="3" t="s">
        <v>218</v>
      </c>
      <c r="D87">
        <v>31400</v>
      </c>
      <c r="E87">
        <v>41564</v>
      </c>
      <c r="F87" s="17">
        <f t="shared" si="10"/>
        <v>132.36942675159236</v>
      </c>
      <c r="G87" t="s">
        <v>20</v>
      </c>
      <c r="H87">
        <v>374</v>
      </c>
      <c r="I87" t="s">
        <v>21</v>
      </c>
      <c r="J87" t="s">
        <v>22</v>
      </c>
      <c r="K87">
        <v>1343451600</v>
      </c>
      <c r="L87">
        <v>1344315600</v>
      </c>
      <c r="M87" t="b">
        <v>0</v>
      </c>
      <c r="N87" t="b">
        <v>0</v>
      </c>
      <c r="O87" t="s">
        <v>65</v>
      </c>
      <c r="P87" t="s">
        <v>2040</v>
      </c>
      <c r="Q87" t="s">
        <v>2049</v>
      </c>
      <c r="R87" s="8">
        <f t="shared" si="11"/>
        <v>41118.208333333336</v>
      </c>
      <c r="S87" s="8" t="str">
        <f t="shared" si="12"/>
        <v>28</v>
      </c>
      <c r="T87" s="8" t="str">
        <f t="shared" si="19"/>
        <v>Jul</v>
      </c>
      <c r="U87" s="8" t="str">
        <f t="shared" si="13"/>
        <v>2012</v>
      </c>
      <c r="V87" s="8">
        <f t="shared" si="14"/>
        <v>41128.208333333336</v>
      </c>
      <c r="W87" t="str">
        <f t="shared" si="15"/>
        <v>07</v>
      </c>
      <c r="X87" t="str">
        <f t="shared" si="16"/>
        <v>08</v>
      </c>
      <c r="Y87" t="str">
        <f t="shared" si="17"/>
        <v>2012</v>
      </c>
      <c r="Z87" s="17">
        <f t="shared" si="18"/>
        <v>10</v>
      </c>
    </row>
    <row r="88" spans="1:26" x14ac:dyDescent="0.3">
      <c r="A88">
        <v>85</v>
      </c>
      <c r="B88" s="4" t="s">
        <v>219</v>
      </c>
      <c r="C88" s="3" t="s">
        <v>220</v>
      </c>
      <c r="D88">
        <v>4900</v>
      </c>
      <c r="E88">
        <v>6430</v>
      </c>
      <c r="F88" s="17">
        <f t="shared" si="10"/>
        <v>131.22448979591837</v>
      </c>
      <c r="G88" t="s">
        <v>20</v>
      </c>
      <c r="H88">
        <v>71</v>
      </c>
      <c r="I88" t="s">
        <v>26</v>
      </c>
      <c r="J88" t="s">
        <v>27</v>
      </c>
      <c r="K88">
        <v>1315717200</v>
      </c>
      <c r="L88">
        <v>1316408400</v>
      </c>
      <c r="M88" t="b">
        <v>0</v>
      </c>
      <c r="N88" t="b">
        <v>0</v>
      </c>
      <c r="O88" t="s">
        <v>60</v>
      </c>
      <c r="P88" t="s">
        <v>2038</v>
      </c>
      <c r="Q88" t="s">
        <v>2048</v>
      </c>
      <c r="R88" s="8">
        <f t="shared" si="11"/>
        <v>40797.208333333336</v>
      </c>
      <c r="S88" s="8" t="str">
        <f t="shared" si="12"/>
        <v>11</v>
      </c>
      <c r="T88" s="8" t="str">
        <f t="shared" si="19"/>
        <v>Sep</v>
      </c>
      <c r="U88" s="8" t="str">
        <f t="shared" si="13"/>
        <v>2011</v>
      </c>
      <c r="V88" s="8">
        <f t="shared" si="14"/>
        <v>40805.208333333336</v>
      </c>
      <c r="W88" t="str">
        <f t="shared" si="15"/>
        <v>19</v>
      </c>
      <c r="X88" t="str">
        <f t="shared" si="16"/>
        <v>09</v>
      </c>
      <c r="Y88" t="str">
        <f t="shared" si="17"/>
        <v>2011</v>
      </c>
      <c r="Z88" s="17">
        <f t="shared" si="18"/>
        <v>8</v>
      </c>
    </row>
    <row r="89" spans="1:26" x14ac:dyDescent="0.3">
      <c r="A89">
        <v>86</v>
      </c>
      <c r="B89" s="4" t="s">
        <v>221</v>
      </c>
      <c r="C89" s="3" t="s">
        <v>222</v>
      </c>
      <c r="D89">
        <v>7400</v>
      </c>
      <c r="E89">
        <v>12405</v>
      </c>
      <c r="F89" s="17">
        <f t="shared" si="10"/>
        <v>167.63513513513513</v>
      </c>
      <c r="G89" t="s">
        <v>20</v>
      </c>
      <c r="H89">
        <v>203</v>
      </c>
      <c r="I89" t="s">
        <v>21</v>
      </c>
      <c r="J89" t="s">
        <v>22</v>
      </c>
      <c r="K89">
        <v>1430715600</v>
      </c>
      <c r="L89">
        <v>1431838800</v>
      </c>
      <c r="M89" t="b">
        <v>1</v>
      </c>
      <c r="N89" t="b">
        <v>0</v>
      </c>
      <c r="O89" t="s">
        <v>33</v>
      </c>
      <c r="P89" t="s">
        <v>2042</v>
      </c>
      <c r="Q89" t="s">
        <v>2043</v>
      </c>
      <c r="R89" s="8">
        <f t="shared" si="11"/>
        <v>42128.208333333328</v>
      </c>
      <c r="S89" s="8" t="str">
        <f t="shared" si="12"/>
        <v>04</v>
      </c>
      <c r="T89" s="8" t="str">
        <f t="shared" si="19"/>
        <v>May</v>
      </c>
      <c r="U89" s="8" t="str">
        <f t="shared" si="13"/>
        <v>2015</v>
      </c>
      <c r="V89" s="8">
        <f t="shared" si="14"/>
        <v>42141.208333333328</v>
      </c>
      <c r="W89" t="str">
        <f t="shared" si="15"/>
        <v>17</v>
      </c>
      <c r="X89" t="str">
        <f t="shared" si="16"/>
        <v>05</v>
      </c>
      <c r="Y89" t="str">
        <f t="shared" si="17"/>
        <v>2015</v>
      </c>
      <c r="Z89" s="17">
        <f t="shared" si="18"/>
        <v>13</v>
      </c>
    </row>
    <row r="90" spans="1:26" ht="31.2" x14ac:dyDescent="0.3">
      <c r="A90">
        <v>87</v>
      </c>
      <c r="B90" s="4" t="s">
        <v>223</v>
      </c>
      <c r="C90" s="3" t="s">
        <v>224</v>
      </c>
      <c r="D90">
        <v>198500</v>
      </c>
      <c r="E90">
        <v>123040</v>
      </c>
      <c r="F90" s="17">
        <f t="shared" si="10"/>
        <v>61.984886649874063</v>
      </c>
      <c r="G90" t="s">
        <v>14</v>
      </c>
      <c r="H90">
        <v>1482</v>
      </c>
      <c r="I90" t="s">
        <v>26</v>
      </c>
      <c r="J90" t="s">
        <v>27</v>
      </c>
      <c r="K90">
        <v>1299564000</v>
      </c>
      <c r="L90">
        <v>1300510800</v>
      </c>
      <c r="M90" t="b">
        <v>0</v>
      </c>
      <c r="N90" t="b">
        <v>1</v>
      </c>
      <c r="O90" t="s">
        <v>23</v>
      </c>
      <c r="P90" t="s">
        <v>2038</v>
      </c>
      <c r="Q90" t="s">
        <v>2039</v>
      </c>
      <c r="R90" s="8">
        <f t="shared" si="11"/>
        <v>40610.25</v>
      </c>
      <c r="S90" s="8" t="str">
        <f t="shared" si="12"/>
        <v>08</v>
      </c>
      <c r="T90" s="8" t="str">
        <f t="shared" si="19"/>
        <v>Mar</v>
      </c>
      <c r="U90" s="8" t="str">
        <f t="shared" si="13"/>
        <v>2011</v>
      </c>
      <c r="V90" s="8">
        <f t="shared" si="14"/>
        <v>40621.208333333336</v>
      </c>
      <c r="W90" t="str">
        <f t="shared" si="15"/>
        <v>19</v>
      </c>
      <c r="X90" t="str">
        <f t="shared" si="16"/>
        <v>03</v>
      </c>
      <c r="Y90" t="str">
        <f t="shared" si="17"/>
        <v>2011</v>
      </c>
      <c r="Z90" s="17">
        <f t="shared" si="18"/>
        <v>10.958333333335759</v>
      </c>
    </row>
    <row r="91" spans="1:26" x14ac:dyDescent="0.3">
      <c r="A91">
        <v>88</v>
      </c>
      <c r="B91" s="4" t="s">
        <v>225</v>
      </c>
      <c r="C91" s="3" t="s">
        <v>226</v>
      </c>
      <c r="D91">
        <v>4800</v>
      </c>
      <c r="E91">
        <v>12516</v>
      </c>
      <c r="F91" s="17">
        <f t="shared" si="10"/>
        <v>260.75</v>
      </c>
      <c r="G91" t="s">
        <v>20</v>
      </c>
      <c r="H91">
        <v>113</v>
      </c>
      <c r="I91" t="s">
        <v>21</v>
      </c>
      <c r="J91" t="s">
        <v>22</v>
      </c>
      <c r="K91">
        <v>1429160400</v>
      </c>
      <c r="L91">
        <v>1431061200</v>
      </c>
      <c r="M91" t="b">
        <v>0</v>
      </c>
      <c r="N91" t="b">
        <v>0</v>
      </c>
      <c r="O91" t="s">
        <v>206</v>
      </c>
      <c r="P91" t="s">
        <v>2050</v>
      </c>
      <c r="Q91" t="s">
        <v>2062</v>
      </c>
      <c r="R91" s="8">
        <f t="shared" si="11"/>
        <v>42110.208333333328</v>
      </c>
      <c r="S91" s="8" t="str">
        <f t="shared" si="12"/>
        <v>16</v>
      </c>
      <c r="T91" s="8" t="str">
        <f t="shared" si="19"/>
        <v>Apr</v>
      </c>
      <c r="U91" s="8" t="str">
        <f t="shared" si="13"/>
        <v>2015</v>
      </c>
      <c r="V91" s="8">
        <f t="shared" si="14"/>
        <v>42132.208333333328</v>
      </c>
      <c r="W91" t="str">
        <f t="shared" si="15"/>
        <v>08</v>
      </c>
      <c r="X91" t="str">
        <f t="shared" si="16"/>
        <v>05</v>
      </c>
      <c r="Y91" t="str">
        <f t="shared" si="17"/>
        <v>2015</v>
      </c>
      <c r="Z91" s="17">
        <f t="shared" si="18"/>
        <v>22</v>
      </c>
    </row>
    <row r="92" spans="1:26" x14ac:dyDescent="0.3">
      <c r="A92">
        <v>89</v>
      </c>
      <c r="B92" s="4" t="s">
        <v>227</v>
      </c>
      <c r="C92" s="3" t="s">
        <v>228</v>
      </c>
      <c r="D92">
        <v>3400</v>
      </c>
      <c r="E92">
        <v>8588</v>
      </c>
      <c r="F92" s="17">
        <f t="shared" si="10"/>
        <v>252.58823529411765</v>
      </c>
      <c r="G92" t="s">
        <v>20</v>
      </c>
      <c r="H92">
        <v>96</v>
      </c>
      <c r="I92" t="s">
        <v>21</v>
      </c>
      <c r="J92" t="s">
        <v>22</v>
      </c>
      <c r="K92">
        <v>1271307600</v>
      </c>
      <c r="L92">
        <v>1271480400</v>
      </c>
      <c r="M92" t="b">
        <v>0</v>
      </c>
      <c r="N92" t="b">
        <v>0</v>
      </c>
      <c r="O92" t="s">
        <v>33</v>
      </c>
      <c r="P92" t="s">
        <v>2042</v>
      </c>
      <c r="Q92" t="s">
        <v>2043</v>
      </c>
      <c r="R92" s="8">
        <f t="shared" si="11"/>
        <v>40283.208333333336</v>
      </c>
      <c r="S92" s="8" t="str">
        <f t="shared" si="12"/>
        <v>15</v>
      </c>
      <c r="T92" s="8" t="str">
        <f t="shared" si="19"/>
        <v>Apr</v>
      </c>
      <c r="U92" s="8" t="str">
        <f t="shared" si="13"/>
        <v>2010</v>
      </c>
      <c r="V92" s="8">
        <f t="shared" si="14"/>
        <v>40285.208333333336</v>
      </c>
      <c r="W92" t="str">
        <f t="shared" si="15"/>
        <v>17</v>
      </c>
      <c r="X92" t="str">
        <f t="shared" si="16"/>
        <v>04</v>
      </c>
      <c r="Y92" t="str">
        <f t="shared" si="17"/>
        <v>2010</v>
      </c>
      <c r="Z92" s="17">
        <f t="shared" si="18"/>
        <v>2</v>
      </c>
    </row>
    <row r="93" spans="1:26" x14ac:dyDescent="0.3">
      <c r="A93">
        <v>90</v>
      </c>
      <c r="B93" s="4" t="s">
        <v>229</v>
      </c>
      <c r="C93" s="3" t="s">
        <v>230</v>
      </c>
      <c r="D93">
        <v>7800</v>
      </c>
      <c r="E93">
        <v>6132</v>
      </c>
      <c r="F93" s="17">
        <f t="shared" si="10"/>
        <v>78.615384615384613</v>
      </c>
      <c r="G93" t="s">
        <v>14</v>
      </c>
      <c r="H93">
        <v>106</v>
      </c>
      <c r="I93" t="s">
        <v>21</v>
      </c>
      <c r="J93" t="s">
        <v>22</v>
      </c>
      <c r="K93">
        <v>1456380000</v>
      </c>
      <c r="L93">
        <v>1456380000</v>
      </c>
      <c r="M93" t="b">
        <v>0</v>
      </c>
      <c r="N93" t="b">
        <v>1</v>
      </c>
      <c r="O93" t="s">
        <v>33</v>
      </c>
      <c r="P93" t="s">
        <v>2042</v>
      </c>
      <c r="Q93" t="s">
        <v>2043</v>
      </c>
      <c r="R93" s="8">
        <f t="shared" si="11"/>
        <v>42425.25</v>
      </c>
      <c r="S93" s="8" t="str">
        <f t="shared" si="12"/>
        <v>25</v>
      </c>
      <c r="T93" s="8" t="str">
        <f t="shared" si="19"/>
        <v>Feb</v>
      </c>
      <c r="U93" s="8" t="str">
        <f t="shared" si="13"/>
        <v>2016</v>
      </c>
      <c r="V93" s="8">
        <f t="shared" si="14"/>
        <v>42425.25</v>
      </c>
      <c r="W93" t="str">
        <f t="shared" si="15"/>
        <v>25</v>
      </c>
      <c r="X93" t="str">
        <f t="shared" si="16"/>
        <v>02</v>
      </c>
      <c r="Y93" t="str">
        <f t="shared" si="17"/>
        <v>2016</v>
      </c>
      <c r="Z93" s="17">
        <f t="shared" si="18"/>
        <v>0</v>
      </c>
    </row>
    <row r="94" spans="1:26" x14ac:dyDescent="0.3">
      <c r="A94">
        <v>91</v>
      </c>
      <c r="B94" s="4" t="s">
        <v>231</v>
      </c>
      <c r="C94" s="3" t="s">
        <v>232</v>
      </c>
      <c r="D94">
        <v>154300</v>
      </c>
      <c r="E94">
        <v>74688</v>
      </c>
      <c r="F94" s="17">
        <f t="shared" si="10"/>
        <v>48.404406999351913</v>
      </c>
      <c r="G94" t="s">
        <v>14</v>
      </c>
      <c r="H94">
        <v>679</v>
      </c>
      <c r="I94" t="s">
        <v>107</v>
      </c>
      <c r="J94" t="s">
        <v>108</v>
      </c>
      <c r="K94">
        <v>1470459600</v>
      </c>
      <c r="L94">
        <v>1472878800</v>
      </c>
      <c r="M94" t="b">
        <v>0</v>
      </c>
      <c r="N94" t="b">
        <v>0</v>
      </c>
      <c r="O94" t="s">
        <v>206</v>
      </c>
      <c r="P94" t="s">
        <v>2050</v>
      </c>
      <c r="Q94" t="s">
        <v>2062</v>
      </c>
      <c r="R94" s="8">
        <f t="shared" si="11"/>
        <v>42588.208333333328</v>
      </c>
      <c r="S94" s="8" t="str">
        <f t="shared" si="12"/>
        <v>06</v>
      </c>
      <c r="T94" s="8" t="str">
        <f t="shared" si="19"/>
        <v>Aug</v>
      </c>
      <c r="U94" s="8" t="str">
        <f t="shared" si="13"/>
        <v>2016</v>
      </c>
      <c r="V94" s="8">
        <f t="shared" si="14"/>
        <v>42616.208333333328</v>
      </c>
      <c r="W94" t="str">
        <f t="shared" si="15"/>
        <v>03</v>
      </c>
      <c r="X94" t="str">
        <f t="shared" si="16"/>
        <v>09</v>
      </c>
      <c r="Y94" t="str">
        <f t="shared" si="17"/>
        <v>2016</v>
      </c>
      <c r="Z94" s="17">
        <f t="shared" si="18"/>
        <v>28</v>
      </c>
    </row>
    <row r="95" spans="1:26" ht="31.2" x14ac:dyDescent="0.3">
      <c r="A95">
        <v>92</v>
      </c>
      <c r="B95" s="4" t="s">
        <v>233</v>
      </c>
      <c r="C95" s="3" t="s">
        <v>234</v>
      </c>
      <c r="D95">
        <v>20000</v>
      </c>
      <c r="E95">
        <v>51775</v>
      </c>
      <c r="F95" s="17">
        <f t="shared" si="10"/>
        <v>258.875</v>
      </c>
      <c r="G95" t="s">
        <v>20</v>
      </c>
      <c r="H95">
        <v>498</v>
      </c>
      <c r="I95" t="s">
        <v>98</v>
      </c>
      <c r="J95" t="s">
        <v>99</v>
      </c>
      <c r="K95">
        <v>1277269200</v>
      </c>
      <c r="L95">
        <v>1277355600</v>
      </c>
      <c r="M95" t="b">
        <v>0</v>
      </c>
      <c r="N95" t="b">
        <v>1</v>
      </c>
      <c r="O95" t="s">
        <v>89</v>
      </c>
      <c r="P95" t="s">
        <v>2053</v>
      </c>
      <c r="Q95" t="s">
        <v>2054</v>
      </c>
      <c r="R95" s="8">
        <f t="shared" si="11"/>
        <v>40352.208333333336</v>
      </c>
      <c r="S95" s="8" t="str">
        <f t="shared" si="12"/>
        <v>23</v>
      </c>
      <c r="T95" s="8" t="str">
        <f t="shared" si="19"/>
        <v>Jun</v>
      </c>
      <c r="U95" s="8" t="str">
        <f t="shared" si="13"/>
        <v>2010</v>
      </c>
      <c r="V95" s="8">
        <f t="shared" si="14"/>
        <v>40353.208333333336</v>
      </c>
      <c r="W95" t="str">
        <f t="shared" si="15"/>
        <v>24</v>
      </c>
      <c r="X95" t="str">
        <f t="shared" si="16"/>
        <v>06</v>
      </c>
      <c r="Y95" t="str">
        <f t="shared" si="17"/>
        <v>2010</v>
      </c>
      <c r="Z95" s="17">
        <f t="shared" si="18"/>
        <v>1</v>
      </c>
    </row>
    <row r="96" spans="1:26" x14ac:dyDescent="0.3">
      <c r="A96">
        <v>93</v>
      </c>
      <c r="B96" s="4" t="s">
        <v>235</v>
      </c>
      <c r="C96" s="3" t="s">
        <v>236</v>
      </c>
      <c r="D96">
        <v>108800</v>
      </c>
      <c r="E96">
        <v>65877</v>
      </c>
      <c r="F96" s="17">
        <f t="shared" si="10"/>
        <v>60.548713235294116</v>
      </c>
      <c r="G96" t="s">
        <v>74</v>
      </c>
      <c r="H96">
        <v>610</v>
      </c>
      <c r="I96" t="s">
        <v>21</v>
      </c>
      <c r="J96" t="s">
        <v>22</v>
      </c>
      <c r="K96">
        <v>1350709200</v>
      </c>
      <c r="L96">
        <v>1351054800</v>
      </c>
      <c r="M96" t="b">
        <v>0</v>
      </c>
      <c r="N96" t="b">
        <v>1</v>
      </c>
      <c r="O96" t="s">
        <v>33</v>
      </c>
      <c r="P96" t="s">
        <v>2042</v>
      </c>
      <c r="Q96" t="s">
        <v>2043</v>
      </c>
      <c r="R96" s="8">
        <f t="shared" si="11"/>
        <v>41202.208333333336</v>
      </c>
      <c r="S96" s="8" t="str">
        <f t="shared" si="12"/>
        <v>20</v>
      </c>
      <c r="T96" s="8" t="str">
        <f t="shared" si="19"/>
        <v>Oct</v>
      </c>
      <c r="U96" s="8" t="str">
        <f t="shared" si="13"/>
        <v>2012</v>
      </c>
      <c r="V96" s="8">
        <f t="shared" si="14"/>
        <v>41206.208333333336</v>
      </c>
      <c r="W96" t="str">
        <f t="shared" si="15"/>
        <v>24</v>
      </c>
      <c r="X96" t="str">
        <f t="shared" si="16"/>
        <v>10</v>
      </c>
      <c r="Y96" t="str">
        <f t="shared" si="17"/>
        <v>2012</v>
      </c>
      <c r="Z96" s="17">
        <f t="shared" si="18"/>
        <v>4</v>
      </c>
    </row>
    <row r="97" spans="1:26" x14ac:dyDescent="0.3">
      <c r="A97">
        <v>94</v>
      </c>
      <c r="B97" s="4" t="s">
        <v>237</v>
      </c>
      <c r="C97" s="3" t="s">
        <v>238</v>
      </c>
      <c r="D97">
        <v>2900</v>
      </c>
      <c r="E97">
        <v>8807</v>
      </c>
      <c r="F97" s="17">
        <f t="shared" si="10"/>
        <v>303.68965517241378</v>
      </c>
      <c r="G97" t="s">
        <v>20</v>
      </c>
      <c r="H97">
        <v>180</v>
      </c>
      <c r="I97" t="s">
        <v>40</v>
      </c>
      <c r="J97" t="s">
        <v>41</v>
      </c>
      <c r="K97">
        <v>1554613200</v>
      </c>
      <c r="L97">
        <v>1555563600</v>
      </c>
      <c r="M97" t="b">
        <v>0</v>
      </c>
      <c r="N97" t="b">
        <v>0</v>
      </c>
      <c r="O97" t="s">
        <v>28</v>
      </c>
      <c r="P97" t="s">
        <v>2040</v>
      </c>
      <c r="Q97" t="s">
        <v>2041</v>
      </c>
      <c r="R97" s="8">
        <f t="shared" si="11"/>
        <v>43562.208333333328</v>
      </c>
      <c r="S97" s="8" t="str">
        <f t="shared" si="12"/>
        <v>07</v>
      </c>
      <c r="T97" s="8" t="str">
        <f t="shared" si="19"/>
        <v>Apr</v>
      </c>
      <c r="U97" s="8" t="str">
        <f t="shared" si="13"/>
        <v>2019</v>
      </c>
      <c r="V97" s="8">
        <f t="shared" si="14"/>
        <v>43573.208333333328</v>
      </c>
      <c r="W97" t="str">
        <f t="shared" si="15"/>
        <v>18</v>
      </c>
      <c r="X97" t="str">
        <f t="shared" si="16"/>
        <v>04</v>
      </c>
      <c r="Y97" t="str">
        <f t="shared" si="17"/>
        <v>2019</v>
      </c>
      <c r="Z97" s="17">
        <f t="shared" si="18"/>
        <v>11</v>
      </c>
    </row>
    <row r="98" spans="1:26" ht="31.2" x14ac:dyDescent="0.3">
      <c r="A98">
        <v>95</v>
      </c>
      <c r="B98" s="4" t="s">
        <v>239</v>
      </c>
      <c r="C98" s="3" t="s">
        <v>240</v>
      </c>
      <c r="D98">
        <v>900</v>
      </c>
      <c r="E98">
        <v>1017</v>
      </c>
      <c r="F98" s="17">
        <f t="shared" si="10"/>
        <v>112.99999999999999</v>
      </c>
      <c r="G98" t="s">
        <v>20</v>
      </c>
      <c r="H98">
        <v>27</v>
      </c>
      <c r="I98" t="s">
        <v>21</v>
      </c>
      <c r="J98" t="s">
        <v>22</v>
      </c>
      <c r="K98">
        <v>1571029200</v>
      </c>
      <c r="L98">
        <v>1571634000</v>
      </c>
      <c r="M98" t="b">
        <v>0</v>
      </c>
      <c r="N98" t="b">
        <v>0</v>
      </c>
      <c r="O98" t="s">
        <v>42</v>
      </c>
      <c r="P98" t="s">
        <v>2044</v>
      </c>
      <c r="Q98" t="s">
        <v>2045</v>
      </c>
      <c r="R98" s="8">
        <f t="shared" si="11"/>
        <v>43752.208333333328</v>
      </c>
      <c r="S98" s="8" t="str">
        <f t="shared" si="12"/>
        <v>14</v>
      </c>
      <c r="T98" s="8" t="str">
        <f t="shared" si="19"/>
        <v>Oct</v>
      </c>
      <c r="U98" s="8" t="str">
        <f t="shared" si="13"/>
        <v>2019</v>
      </c>
      <c r="V98" s="8">
        <f t="shared" si="14"/>
        <v>43759.208333333328</v>
      </c>
      <c r="W98" t="str">
        <f t="shared" si="15"/>
        <v>21</v>
      </c>
      <c r="X98" t="str">
        <f t="shared" si="16"/>
        <v>10</v>
      </c>
      <c r="Y98" t="str">
        <f t="shared" si="17"/>
        <v>2019</v>
      </c>
      <c r="Z98" s="17">
        <f t="shared" si="18"/>
        <v>7</v>
      </c>
    </row>
    <row r="99" spans="1:26" x14ac:dyDescent="0.3">
      <c r="A99">
        <v>96</v>
      </c>
      <c r="B99" s="4" t="s">
        <v>241</v>
      </c>
      <c r="C99" s="3" t="s">
        <v>242</v>
      </c>
      <c r="D99">
        <v>69700</v>
      </c>
      <c r="E99">
        <v>151513</v>
      </c>
      <c r="F99" s="17">
        <f t="shared" si="10"/>
        <v>217.37876614060258</v>
      </c>
      <c r="G99" t="s">
        <v>20</v>
      </c>
      <c r="H99">
        <v>2331</v>
      </c>
      <c r="I99" t="s">
        <v>21</v>
      </c>
      <c r="J99" t="s">
        <v>22</v>
      </c>
      <c r="K99">
        <v>1299736800</v>
      </c>
      <c r="L99">
        <v>1300856400</v>
      </c>
      <c r="M99" t="b">
        <v>0</v>
      </c>
      <c r="N99" t="b">
        <v>0</v>
      </c>
      <c r="O99" t="s">
        <v>33</v>
      </c>
      <c r="P99" t="s">
        <v>2042</v>
      </c>
      <c r="Q99" t="s">
        <v>2043</v>
      </c>
      <c r="R99" s="8">
        <f t="shared" si="11"/>
        <v>40612.25</v>
      </c>
      <c r="S99" s="8" t="str">
        <f t="shared" si="12"/>
        <v>10</v>
      </c>
      <c r="T99" s="8" t="str">
        <f t="shared" si="19"/>
        <v>Mar</v>
      </c>
      <c r="U99" s="8" t="str">
        <f t="shared" si="13"/>
        <v>2011</v>
      </c>
      <c r="V99" s="8">
        <f t="shared" si="14"/>
        <v>40625.208333333336</v>
      </c>
      <c r="W99" t="str">
        <f t="shared" si="15"/>
        <v>23</v>
      </c>
      <c r="X99" t="str">
        <f t="shared" si="16"/>
        <v>03</v>
      </c>
      <c r="Y99" t="str">
        <f t="shared" si="17"/>
        <v>2011</v>
      </c>
      <c r="Z99" s="17">
        <f t="shared" si="18"/>
        <v>12.958333333335759</v>
      </c>
    </row>
    <row r="100" spans="1:26" x14ac:dyDescent="0.3">
      <c r="A100">
        <v>97</v>
      </c>
      <c r="B100" s="4" t="s">
        <v>243</v>
      </c>
      <c r="C100" s="3" t="s">
        <v>244</v>
      </c>
      <c r="D100">
        <v>1300</v>
      </c>
      <c r="E100">
        <v>12047</v>
      </c>
      <c r="F100" s="17">
        <f t="shared" si="10"/>
        <v>926.69230769230762</v>
      </c>
      <c r="G100" t="s">
        <v>20</v>
      </c>
      <c r="H100">
        <v>113</v>
      </c>
      <c r="I100" t="s">
        <v>21</v>
      </c>
      <c r="J100" t="s">
        <v>22</v>
      </c>
      <c r="K100">
        <v>1435208400</v>
      </c>
      <c r="L100">
        <v>1439874000</v>
      </c>
      <c r="M100" t="b">
        <v>0</v>
      </c>
      <c r="N100" t="b">
        <v>0</v>
      </c>
      <c r="O100" t="s">
        <v>17</v>
      </c>
      <c r="P100" t="s">
        <v>2036</v>
      </c>
      <c r="Q100" t="s">
        <v>2037</v>
      </c>
      <c r="R100" s="8">
        <f t="shared" si="11"/>
        <v>42180.208333333328</v>
      </c>
      <c r="S100" s="8" t="str">
        <f t="shared" si="12"/>
        <v>25</v>
      </c>
      <c r="T100" s="8" t="str">
        <f t="shared" si="19"/>
        <v>Jun</v>
      </c>
      <c r="U100" s="8" t="str">
        <f t="shared" si="13"/>
        <v>2015</v>
      </c>
      <c r="V100" s="8">
        <f t="shared" si="14"/>
        <v>42234.208333333328</v>
      </c>
      <c r="W100" t="str">
        <f t="shared" si="15"/>
        <v>18</v>
      </c>
      <c r="X100" t="str">
        <f t="shared" si="16"/>
        <v>08</v>
      </c>
      <c r="Y100" t="str">
        <f t="shared" si="17"/>
        <v>2015</v>
      </c>
      <c r="Z100" s="17">
        <f t="shared" si="18"/>
        <v>54</v>
      </c>
    </row>
    <row r="101" spans="1:26" x14ac:dyDescent="0.3">
      <c r="A101">
        <v>98</v>
      </c>
      <c r="B101" s="4" t="s">
        <v>245</v>
      </c>
      <c r="C101" s="3" t="s">
        <v>246</v>
      </c>
      <c r="D101">
        <v>97800</v>
      </c>
      <c r="E101">
        <v>32951</v>
      </c>
      <c r="F101" s="17">
        <f t="shared" si="10"/>
        <v>33.692229038854805</v>
      </c>
      <c r="G101" t="s">
        <v>14</v>
      </c>
      <c r="H101">
        <v>1220</v>
      </c>
      <c r="I101" t="s">
        <v>26</v>
      </c>
      <c r="J101" t="s">
        <v>27</v>
      </c>
      <c r="K101">
        <v>1437973200</v>
      </c>
      <c r="L101">
        <v>1438318800</v>
      </c>
      <c r="M101" t="b">
        <v>0</v>
      </c>
      <c r="N101" t="b">
        <v>0</v>
      </c>
      <c r="O101" t="s">
        <v>89</v>
      </c>
      <c r="P101" t="s">
        <v>2053</v>
      </c>
      <c r="Q101" t="s">
        <v>2054</v>
      </c>
      <c r="R101" s="8">
        <f t="shared" si="11"/>
        <v>42212.208333333328</v>
      </c>
      <c r="S101" s="8" t="str">
        <f t="shared" si="12"/>
        <v>27</v>
      </c>
      <c r="T101" s="8" t="str">
        <f t="shared" si="19"/>
        <v>Jul</v>
      </c>
      <c r="U101" s="8" t="str">
        <f t="shared" si="13"/>
        <v>2015</v>
      </c>
      <c r="V101" s="8">
        <f t="shared" si="14"/>
        <v>42216.208333333328</v>
      </c>
      <c r="W101" t="str">
        <f t="shared" si="15"/>
        <v>31</v>
      </c>
      <c r="X101" t="str">
        <f t="shared" si="16"/>
        <v>07</v>
      </c>
      <c r="Y101" t="str">
        <f t="shared" si="17"/>
        <v>2015</v>
      </c>
      <c r="Z101" s="17">
        <f t="shared" si="18"/>
        <v>4</v>
      </c>
    </row>
    <row r="102" spans="1:26" ht="31.2" x14ac:dyDescent="0.3">
      <c r="A102">
        <v>99</v>
      </c>
      <c r="B102" s="4" t="s">
        <v>247</v>
      </c>
      <c r="C102" s="3" t="s">
        <v>248</v>
      </c>
      <c r="D102">
        <v>7600</v>
      </c>
      <c r="E102">
        <v>14951</v>
      </c>
      <c r="F102" s="17">
        <f t="shared" si="10"/>
        <v>196.7236842105263</v>
      </c>
      <c r="G102" t="s">
        <v>20</v>
      </c>
      <c r="H102">
        <v>164</v>
      </c>
      <c r="I102" t="s">
        <v>21</v>
      </c>
      <c r="J102" t="s">
        <v>22</v>
      </c>
      <c r="K102">
        <v>1416895200</v>
      </c>
      <c r="L102">
        <v>1419400800</v>
      </c>
      <c r="M102" t="b">
        <v>0</v>
      </c>
      <c r="N102" t="b">
        <v>0</v>
      </c>
      <c r="O102" t="s">
        <v>33</v>
      </c>
      <c r="P102" t="s">
        <v>2042</v>
      </c>
      <c r="Q102" t="s">
        <v>2043</v>
      </c>
      <c r="R102" s="8">
        <f t="shared" si="11"/>
        <v>41968.25</v>
      </c>
      <c r="S102" s="8" t="str">
        <f t="shared" si="12"/>
        <v>25</v>
      </c>
      <c r="T102" s="8" t="str">
        <f t="shared" si="19"/>
        <v>Nov</v>
      </c>
      <c r="U102" s="8" t="str">
        <f t="shared" si="13"/>
        <v>2014</v>
      </c>
      <c r="V102" s="8">
        <f t="shared" si="14"/>
        <v>41997.25</v>
      </c>
      <c r="W102" t="str">
        <f t="shared" si="15"/>
        <v>24</v>
      </c>
      <c r="X102" t="str">
        <f t="shared" si="16"/>
        <v>12</v>
      </c>
      <c r="Y102" t="str">
        <f t="shared" si="17"/>
        <v>2014</v>
      </c>
      <c r="Z102" s="17">
        <f t="shared" si="18"/>
        <v>29</v>
      </c>
    </row>
    <row r="103" spans="1:26" x14ac:dyDescent="0.3">
      <c r="A103">
        <v>100</v>
      </c>
      <c r="B103" s="4" t="s">
        <v>249</v>
      </c>
      <c r="C103" s="3" t="s">
        <v>250</v>
      </c>
      <c r="D103">
        <v>100</v>
      </c>
      <c r="E103">
        <v>1</v>
      </c>
      <c r="F103" s="17">
        <f t="shared" si="10"/>
        <v>1</v>
      </c>
      <c r="G103" t="s">
        <v>14</v>
      </c>
      <c r="H103">
        <v>1</v>
      </c>
      <c r="I103" t="s">
        <v>21</v>
      </c>
      <c r="J103" t="s">
        <v>22</v>
      </c>
      <c r="K103">
        <v>1319000400</v>
      </c>
      <c r="L103">
        <v>1320555600</v>
      </c>
      <c r="M103" t="b">
        <v>0</v>
      </c>
      <c r="N103" t="b">
        <v>0</v>
      </c>
      <c r="O103" t="s">
        <v>33</v>
      </c>
      <c r="P103" t="s">
        <v>2042</v>
      </c>
      <c r="Q103" t="s">
        <v>2043</v>
      </c>
      <c r="R103" s="8">
        <f t="shared" si="11"/>
        <v>40835.208333333336</v>
      </c>
      <c r="S103" s="8" t="str">
        <f t="shared" si="12"/>
        <v>19</v>
      </c>
      <c r="T103" s="8" t="str">
        <f t="shared" si="19"/>
        <v>Oct</v>
      </c>
      <c r="U103" s="8" t="str">
        <f t="shared" si="13"/>
        <v>2011</v>
      </c>
      <c r="V103" s="8">
        <f t="shared" si="14"/>
        <v>40853.208333333336</v>
      </c>
      <c r="W103" t="str">
        <f t="shared" si="15"/>
        <v>06</v>
      </c>
      <c r="X103" t="str">
        <f t="shared" si="16"/>
        <v>11</v>
      </c>
      <c r="Y103" t="str">
        <f t="shared" si="17"/>
        <v>2011</v>
      </c>
      <c r="Z103" s="17">
        <f t="shared" si="18"/>
        <v>18</v>
      </c>
    </row>
    <row r="104" spans="1:26" x14ac:dyDescent="0.3">
      <c r="A104">
        <v>101</v>
      </c>
      <c r="B104" s="4" t="s">
        <v>251</v>
      </c>
      <c r="C104" s="3" t="s">
        <v>252</v>
      </c>
      <c r="D104">
        <v>900</v>
      </c>
      <c r="E104">
        <v>9193</v>
      </c>
      <c r="F104" s="17">
        <f t="shared" si="10"/>
        <v>1021.4444444444445</v>
      </c>
      <c r="G104" t="s">
        <v>20</v>
      </c>
      <c r="H104">
        <v>164</v>
      </c>
      <c r="I104" t="s">
        <v>21</v>
      </c>
      <c r="J104" t="s">
        <v>22</v>
      </c>
      <c r="K104">
        <v>1424498400</v>
      </c>
      <c r="L104">
        <v>1425103200</v>
      </c>
      <c r="M104" t="b">
        <v>0</v>
      </c>
      <c r="N104" t="b">
        <v>1</v>
      </c>
      <c r="O104" t="s">
        <v>50</v>
      </c>
      <c r="P104" t="s">
        <v>2038</v>
      </c>
      <c r="Q104" t="s">
        <v>2046</v>
      </c>
      <c r="R104" s="8">
        <f t="shared" si="11"/>
        <v>42056.25</v>
      </c>
      <c r="S104" s="8" t="str">
        <f t="shared" si="12"/>
        <v>21</v>
      </c>
      <c r="T104" s="8" t="str">
        <f t="shared" si="19"/>
        <v>Feb</v>
      </c>
      <c r="U104" s="8" t="str">
        <f t="shared" si="13"/>
        <v>2015</v>
      </c>
      <c r="V104" s="8">
        <f t="shared" si="14"/>
        <v>42063.25</v>
      </c>
      <c r="W104" t="str">
        <f t="shared" si="15"/>
        <v>28</v>
      </c>
      <c r="X104" t="str">
        <f t="shared" si="16"/>
        <v>02</v>
      </c>
      <c r="Y104" t="str">
        <f t="shared" si="17"/>
        <v>2015</v>
      </c>
      <c r="Z104" s="17">
        <f t="shared" si="18"/>
        <v>7</v>
      </c>
    </row>
    <row r="105" spans="1:26" x14ac:dyDescent="0.3">
      <c r="A105">
        <v>102</v>
      </c>
      <c r="B105" s="4" t="s">
        <v>253</v>
      </c>
      <c r="C105" s="3" t="s">
        <v>254</v>
      </c>
      <c r="D105">
        <v>3700</v>
      </c>
      <c r="E105">
        <v>10422</v>
      </c>
      <c r="F105" s="17">
        <f t="shared" si="10"/>
        <v>281.67567567567568</v>
      </c>
      <c r="G105" t="s">
        <v>20</v>
      </c>
      <c r="H105">
        <v>336</v>
      </c>
      <c r="I105" t="s">
        <v>21</v>
      </c>
      <c r="J105" t="s">
        <v>22</v>
      </c>
      <c r="K105">
        <v>1526274000</v>
      </c>
      <c r="L105">
        <v>1526878800</v>
      </c>
      <c r="M105" t="b">
        <v>0</v>
      </c>
      <c r="N105" t="b">
        <v>1</v>
      </c>
      <c r="O105" t="s">
        <v>65</v>
      </c>
      <c r="P105" t="s">
        <v>2040</v>
      </c>
      <c r="Q105" t="s">
        <v>2049</v>
      </c>
      <c r="R105" s="8">
        <f t="shared" si="11"/>
        <v>43234.208333333328</v>
      </c>
      <c r="S105" s="8" t="str">
        <f t="shared" si="12"/>
        <v>14</v>
      </c>
      <c r="T105" s="8" t="str">
        <f t="shared" si="19"/>
        <v>May</v>
      </c>
      <c r="U105" s="8" t="str">
        <f t="shared" si="13"/>
        <v>2018</v>
      </c>
      <c r="V105" s="8">
        <f t="shared" si="14"/>
        <v>43241.208333333328</v>
      </c>
      <c r="W105" t="str">
        <f t="shared" si="15"/>
        <v>21</v>
      </c>
      <c r="X105" t="str">
        <f t="shared" si="16"/>
        <v>05</v>
      </c>
      <c r="Y105" t="str">
        <f t="shared" si="17"/>
        <v>2018</v>
      </c>
      <c r="Z105" s="17">
        <f t="shared" si="18"/>
        <v>7</v>
      </c>
    </row>
    <row r="106" spans="1:26" x14ac:dyDescent="0.3">
      <c r="A106">
        <v>103</v>
      </c>
      <c r="B106" s="4" t="s">
        <v>255</v>
      </c>
      <c r="C106" s="3" t="s">
        <v>256</v>
      </c>
      <c r="D106">
        <v>10000</v>
      </c>
      <c r="E106">
        <v>2461</v>
      </c>
      <c r="F106" s="17">
        <f t="shared" si="10"/>
        <v>24.610000000000003</v>
      </c>
      <c r="G106" t="s">
        <v>14</v>
      </c>
      <c r="H106">
        <v>37</v>
      </c>
      <c r="I106" t="s">
        <v>107</v>
      </c>
      <c r="J106" t="s">
        <v>108</v>
      </c>
      <c r="K106">
        <v>1287896400</v>
      </c>
      <c r="L106">
        <v>1288674000</v>
      </c>
      <c r="M106" t="b">
        <v>0</v>
      </c>
      <c r="N106" t="b">
        <v>0</v>
      </c>
      <c r="O106" t="s">
        <v>50</v>
      </c>
      <c r="P106" t="s">
        <v>2038</v>
      </c>
      <c r="Q106" t="s">
        <v>2046</v>
      </c>
      <c r="R106" s="8">
        <f t="shared" si="11"/>
        <v>40475.208333333336</v>
      </c>
      <c r="S106" s="8" t="str">
        <f t="shared" si="12"/>
        <v>24</v>
      </c>
      <c r="T106" s="8" t="str">
        <f t="shared" si="19"/>
        <v>Oct</v>
      </c>
      <c r="U106" s="8" t="str">
        <f t="shared" si="13"/>
        <v>2010</v>
      </c>
      <c r="V106" s="8">
        <f t="shared" si="14"/>
        <v>40484.208333333336</v>
      </c>
      <c r="W106" t="str">
        <f t="shared" si="15"/>
        <v>02</v>
      </c>
      <c r="X106" t="str">
        <f t="shared" si="16"/>
        <v>11</v>
      </c>
      <c r="Y106" t="str">
        <f t="shared" si="17"/>
        <v>2010</v>
      </c>
      <c r="Z106" s="17">
        <f t="shared" si="18"/>
        <v>9</v>
      </c>
    </row>
    <row r="107" spans="1:26" x14ac:dyDescent="0.3">
      <c r="A107">
        <v>104</v>
      </c>
      <c r="B107" s="4" t="s">
        <v>257</v>
      </c>
      <c r="C107" s="3" t="s">
        <v>258</v>
      </c>
      <c r="D107">
        <v>119200</v>
      </c>
      <c r="E107">
        <v>170623</v>
      </c>
      <c r="F107" s="17">
        <f t="shared" si="10"/>
        <v>143.14010067114094</v>
      </c>
      <c r="G107" t="s">
        <v>20</v>
      </c>
      <c r="H107">
        <v>1917</v>
      </c>
      <c r="I107" t="s">
        <v>21</v>
      </c>
      <c r="J107" t="s">
        <v>22</v>
      </c>
      <c r="K107">
        <v>1495515600</v>
      </c>
      <c r="L107">
        <v>1495602000</v>
      </c>
      <c r="M107" t="b">
        <v>0</v>
      </c>
      <c r="N107" t="b">
        <v>0</v>
      </c>
      <c r="O107" t="s">
        <v>60</v>
      </c>
      <c r="P107" t="s">
        <v>2038</v>
      </c>
      <c r="Q107" t="s">
        <v>2048</v>
      </c>
      <c r="R107" s="8">
        <f t="shared" si="11"/>
        <v>42878.208333333328</v>
      </c>
      <c r="S107" s="8" t="str">
        <f t="shared" si="12"/>
        <v>23</v>
      </c>
      <c r="T107" s="8" t="str">
        <f t="shared" si="19"/>
        <v>May</v>
      </c>
      <c r="U107" s="8" t="str">
        <f t="shared" si="13"/>
        <v>2017</v>
      </c>
      <c r="V107" s="8">
        <f t="shared" si="14"/>
        <v>42879.208333333328</v>
      </c>
      <c r="W107" t="str">
        <f t="shared" si="15"/>
        <v>24</v>
      </c>
      <c r="X107" t="str">
        <f t="shared" si="16"/>
        <v>05</v>
      </c>
      <c r="Y107" t="str">
        <f t="shared" si="17"/>
        <v>2017</v>
      </c>
      <c r="Z107" s="17">
        <f t="shared" si="18"/>
        <v>1</v>
      </c>
    </row>
    <row r="108" spans="1:26" x14ac:dyDescent="0.3">
      <c r="A108">
        <v>105</v>
      </c>
      <c r="B108" s="4" t="s">
        <v>259</v>
      </c>
      <c r="C108" s="3" t="s">
        <v>260</v>
      </c>
      <c r="D108">
        <v>6800</v>
      </c>
      <c r="E108">
        <v>9829</v>
      </c>
      <c r="F108" s="17">
        <f t="shared" si="10"/>
        <v>144.54411764705884</v>
      </c>
      <c r="G108" t="s">
        <v>20</v>
      </c>
      <c r="H108">
        <v>95</v>
      </c>
      <c r="I108" t="s">
        <v>21</v>
      </c>
      <c r="J108" t="s">
        <v>22</v>
      </c>
      <c r="K108">
        <v>1364878800</v>
      </c>
      <c r="L108">
        <v>1366434000</v>
      </c>
      <c r="M108" t="b">
        <v>0</v>
      </c>
      <c r="N108" t="b">
        <v>0</v>
      </c>
      <c r="O108" t="s">
        <v>28</v>
      </c>
      <c r="P108" t="s">
        <v>2040</v>
      </c>
      <c r="Q108" t="s">
        <v>2041</v>
      </c>
      <c r="R108" s="8">
        <f t="shared" si="11"/>
        <v>41366.208333333336</v>
      </c>
      <c r="S108" s="8" t="str">
        <f t="shared" si="12"/>
        <v>02</v>
      </c>
      <c r="T108" s="8" t="str">
        <f t="shared" si="19"/>
        <v>Apr</v>
      </c>
      <c r="U108" s="8" t="str">
        <f t="shared" si="13"/>
        <v>2013</v>
      </c>
      <c r="V108" s="8">
        <f t="shared" si="14"/>
        <v>41384.208333333336</v>
      </c>
      <c r="W108" t="str">
        <f t="shared" si="15"/>
        <v>20</v>
      </c>
      <c r="X108" t="str">
        <f t="shared" si="16"/>
        <v>04</v>
      </c>
      <c r="Y108" t="str">
        <f t="shared" si="17"/>
        <v>2013</v>
      </c>
      <c r="Z108" s="17">
        <f t="shared" si="18"/>
        <v>18</v>
      </c>
    </row>
    <row r="109" spans="1:26" x14ac:dyDescent="0.3">
      <c r="A109">
        <v>106</v>
      </c>
      <c r="B109" s="4" t="s">
        <v>261</v>
      </c>
      <c r="C109" s="3" t="s">
        <v>262</v>
      </c>
      <c r="D109">
        <v>3900</v>
      </c>
      <c r="E109">
        <v>14006</v>
      </c>
      <c r="F109" s="17">
        <f t="shared" si="10"/>
        <v>359.12820512820514</v>
      </c>
      <c r="G109" t="s">
        <v>20</v>
      </c>
      <c r="H109">
        <v>147</v>
      </c>
      <c r="I109" t="s">
        <v>21</v>
      </c>
      <c r="J109" t="s">
        <v>22</v>
      </c>
      <c r="K109">
        <v>1567918800</v>
      </c>
      <c r="L109">
        <v>1568350800</v>
      </c>
      <c r="M109" t="b">
        <v>0</v>
      </c>
      <c r="N109" t="b">
        <v>0</v>
      </c>
      <c r="O109" t="s">
        <v>33</v>
      </c>
      <c r="P109" t="s">
        <v>2042</v>
      </c>
      <c r="Q109" t="s">
        <v>2043</v>
      </c>
      <c r="R109" s="8">
        <f t="shared" si="11"/>
        <v>43716.208333333328</v>
      </c>
      <c r="S109" s="8" t="str">
        <f t="shared" si="12"/>
        <v>08</v>
      </c>
      <c r="T109" s="8" t="str">
        <f t="shared" si="19"/>
        <v>Sep</v>
      </c>
      <c r="U109" s="8" t="str">
        <f t="shared" si="13"/>
        <v>2019</v>
      </c>
      <c r="V109" s="8">
        <f t="shared" si="14"/>
        <v>43721.208333333328</v>
      </c>
      <c r="W109" t="str">
        <f t="shared" si="15"/>
        <v>13</v>
      </c>
      <c r="X109" t="str">
        <f t="shared" si="16"/>
        <v>09</v>
      </c>
      <c r="Y109" t="str">
        <f t="shared" si="17"/>
        <v>2019</v>
      </c>
      <c r="Z109" s="17">
        <f t="shared" si="18"/>
        <v>5</v>
      </c>
    </row>
    <row r="110" spans="1:26" ht="31.2" x14ac:dyDescent="0.3">
      <c r="A110">
        <v>107</v>
      </c>
      <c r="B110" s="4" t="s">
        <v>263</v>
      </c>
      <c r="C110" s="3" t="s">
        <v>264</v>
      </c>
      <c r="D110">
        <v>3500</v>
      </c>
      <c r="E110">
        <v>6527</v>
      </c>
      <c r="F110" s="17">
        <f t="shared" si="10"/>
        <v>186.48571428571427</v>
      </c>
      <c r="G110" t="s">
        <v>20</v>
      </c>
      <c r="H110">
        <v>86</v>
      </c>
      <c r="I110" t="s">
        <v>21</v>
      </c>
      <c r="J110" t="s">
        <v>22</v>
      </c>
      <c r="K110">
        <v>1524459600</v>
      </c>
      <c r="L110">
        <v>1525928400</v>
      </c>
      <c r="M110" t="b">
        <v>0</v>
      </c>
      <c r="N110" t="b">
        <v>1</v>
      </c>
      <c r="O110" t="s">
        <v>33</v>
      </c>
      <c r="P110" t="s">
        <v>2042</v>
      </c>
      <c r="Q110" t="s">
        <v>2043</v>
      </c>
      <c r="R110" s="8">
        <f t="shared" si="11"/>
        <v>43213.208333333328</v>
      </c>
      <c r="S110" s="8" t="str">
        <f t="shared" si="12"/>
        <v>23</v>
      </c>
      <c r="T110" s="8" t="str">
        <f t="shared" si="19"/>
        <v>Apr</v>
      </c>
      <c r="U110" s="8" t="str">
        <f t="shared" si="13"/>
        <v>2018</v>
      </c>
      <c r="V110" s="8">
        <f t="shared" si="14"/>
        <v>43230.208333333328</v>
      </c>
      <c r="W110" t="str">
        <f t="shared" si="15"/>
        <v>10</v>
      </c>
      <c r="X110" t="str">
        <f t="shared" si="16"/>
        <v>05</v>
      </c>
      <c r="Y110" t="str">
        <f t="shared" si="17"/>
        <v>2018</v>
      </c>
      <c r="Z110" s="17">
        <f t="shared" si="18"/>
        <v>17</v>
      </c>
    </row>
    <row r="111" spans="1:26" ht="31.2" x14ac:dyDescent="0.3">
      <c r="A111">
        <v>108</v>
      </c>
      <c r="B111" s="4" t="s">
        <v>265</v>
      </c>
      <c r="C111" s="3" t="s">
        <v>266</v>
      </c>
      <c r="D111">
        <v>1500</v>
      </c>
      <c r="E111">
        <v>8929</v>
      </c>
      <c r="F111" s="17">
        <f t="shared" si="10"/>
        <v>595.26666666666665</v>
      </c>
      <c r="G111" t="s">
        <v>20</v>
      </c>
      <c r="H111">
        <v>83</v>
      </c>
      <c r="I111" t="s">
        <v>21</v>
      </c>
      <c r="J111" t="s">
        <v>22</v>
      </c>
      <c r="K111">
        <v>1333688400</v>
      </c>
      <c r="L111">
        <v>1336885200</v>
      </c>
      <c r="M111" t="b">
        <v>0</v>
      </c>
      <c r="N111" t="b">
        <v>0</v>
      </c>
      <c r="O111" t="s">
        <v>42</v>
      </c>
      <c r="P111" t="s">
        <v>2044</v>
      </c>
      <c r="Q111" t="s">
        <v>2045</v>
      </c>
      <c r="R111" s="8">
        <f t="shared" si="11"/>
        <v>41005.208333333336</v>
      </c>
      <c r="S111" s="8" t="str">
        <f t="shared" si="12"/>
        <v>06</v>
      </c>
      <c r="T111" s="8" t="str">
        <f t="shared" si="19"/>
        <v>Apr</v>
      </c>
      <c r="U111" s="8" t="str">
        <f t="shared" si="13"/>
        <v>2012</v>
      </c>
      <c r="V111" s="8">
        <f t="shared" si="14"/>
        <v>41042.208333333336</v>
      </c>
      <c r="W111" t="str">
        <f t="shared" si="15"/>
        <v>13</v>
      </c>
      <c r="X111" t="str">
        <f t="shared" si="16"/>
        <v>05</v>
      </c>
      <c r="Y111" t="str">
        <f t="shared" si="17"/>
        <v>2012</v>
      </c>
      <c r="Z111" s="17">
        <f t="shared" si="18"/>
        <v>37</v>
      </c>
    </row>
    <row r="112" spans="1:26" x14ac:dyDescent="0.3">
      <c r="A112">
        <v>109</v>
      </c>
      <c r="B112" s="4" t="s">
        <v>267</v>
      </c>
      <c r="C112" s="3" t="s">
        <v>268</v>
      </c>
      <c r="D112">
        <v>5200</v>
      </c>
      <c r="E112">
        <v>3079</v>
      </c>
      <c r="F112" s="17">
        <f t="shared" si="10"/>
        <v>59.21153846153846</v>
      </c>
      <c r="G112" t="s">
        <v>14</v>
      </c>
      <c r="H112">
        <v>60</v>
      </c>
      <c r="I112" t="s">
        <v>21</v>
      </c>
      <c r="J112" t="s">
        <v>22</v>
      </c>
      <c r="K112">
        <v>1389506400</v>
      </c>
      <c r="L112">
        <v>1389679200</v>
      </c>
      <c r="M112" t="b">
        <v>0</v>
      </c>
      <c r="N112" t="b">
        <v>0</v>
      </c>
      <c r="O112" t="s">
        <v>269</v>
      </c>
      <c r="P112" t="s">
        <v>2044</v>
      </c>
      <c r="Q112" t="s">
        <v>2063</v>
      </c>
      <c r="R112" s="8">
        <f t="shared" si="11"/>
        <v>41651.25</v>
      </c>
      <c r="S112" s="8" t="str">
        <f t="shared" si="12"/>
        <v>12</v>
      </c>
      <c r="T112" s="8" t="str">
        <f t="shared" si="19"/>
        <v>Jan</v>
      </c>
      <c r="U112" s="8" t="str">
        <f t="shared" si="13"/>
        <v>2014</v>
      </c>
      <c r="V112" s="8">
        <f t="shared" si="14"/>
        <v>41653.25</v>
      </c>
      <c r="W112" t="str">
        <f t="shared" si="15"/>
        <v>14</v>
      </c>
      <c r="X112" t="str">
        <f t="shared" si="16"/>
        <v>01</v>
      </c>
      <c r="Y112" t="str">
        <f t="shared" si="17"/>
        <v>2014</v>
      </c>
      <c r="Z112" s="17">
        <f t="shared" si="18"/>
        <v>2</v>
      </c>
    </row>
    <row r="113" spans="1:26" ht="31.2" x14ac:dyDescent="0.3">
      <c r="A113">
        <v>110</v>
      </c>
      <c r="B113" s="4" t="s">
        <v>270</v>
      </c>
      <c r="C113" s="3" t="s">
        <v>271</v>
      </c>
      <c r="D113">
        <v>142400</v>
      </c>
      <c r="E113">
        <v>21307</v>
      </c>
      <c r="F113" s="17">
        <f t="shared" si="10"/>
        <v>14.962780898876405</v>
      </c>
      <c r="G113" t="s">
        <v>14</v>
      </c>
      <c r="H113">
        <v>296</v>
      </c>
      <c r="I113" t="s">
        <v>21</v>
      </c>
      <c r="J113" t="s">
        <v>22</v>
      </c>
      <c r="K113">
        <v>1536642000</v>
      </c>
      <c r="L113">
        <v>1538283600</v>
      </c>
      <c r="M113" t="b">
        <v>0</v>
      </c>
      <c r="N113" t="b">
        <v>0</v>
      </c>
      <c r="O113" t="s">
        <v>17</v>
      </c>
      <c r="P113" t="s">
        <v>2036</v>
      </c>
      <c r="Q113" t="s">
        <v>2037</v>
      </c>
      <c r="R113" s="8">
        <f t="shared" si="11"/>
        <v>43354.208333333328</v>
      </c>
      <c r="S113" s="8" t="str">
        <f t="shared" si="12"/>
        <v>11</v>
      </c>
      <c r="T113" s="8" t="str">
        <f t="shared" si="19"/>
        <v>Sep</v>
      </c>
      <c r="U113" s="8" t="str">
        <f t="shared" si="13"/>
        <v>2018</v>
      </c>
      <c r="V113" s="8">
        <f t="shared" si="14"/>
        <v>43373.208333333328</v>
      </c>
      <c r="W113" t="str">
        <f t="shared" si="15"/>
        <v>30</v>
      </c>
      <c r="X113" t="str">
        <f t="shared" si="16"/>
        <v>09</v>
      </c>
      <c r="Y113" t="str">
        <f t="shared" si="17"/>
        <v>2018</v>
      </c>
      <c r="Z113" s="17">
        <f t="shared" si="18"/>
        <v>19</v>
      </c>
    </row>
    <row r="114" spans="1:26" x14ac:dyDescent="0.3">
      <c r="A114">
        <v>111</v>
      </c>
      <c r="B114" s="4" t="s">
        <v>272</v>
      </c>
      <c r="C114" s="3" t="s">
        <v>273</v>
      </c>
      <c r="D114">
        <v>61400</v>
      </c>
      <c r="E114">
        <v>73653</v>
      </c>
      <c r="F114" s="17">
        <f t="shared" si="10"/>
        <v>119.95602605863192</v>
      </c>
      <c r="G114" t="s">
        <v>20</v>
      </c>
      <c r="H114">
        <v>676</v>
      </c>
      <c r="I114" t="s">
        <v>21</v>
      </c>
      <c r="J114" t="s">
        <v>22</v>
      </c>
      <c r="K114">
        <v>1348290000</v>
      </c>
      <c r="L114">
        <v>1348808400</v>
      </c>
      <c r="M114" t="b">
        <v>0</v>
      </c>
      <c r="N114" t="b">
        <v>0</v>
      </c>
      <c r="O114" t="s">
        <v>133</v>
      </c>
      <c r="P114" t="s">
        <v>2050</v>
      </c>
      <c r="Q114" t="s">
        <v>2059</v>
      </c>
      <c r="R114" s="8">
        <f t="shared" si="11"/>
        <v>41174.208333333336</v>
      </c>
      <c r="S114" s="8" t="str">
        <f t="shared" si="12"/>
        <v>22</v>
      </c>
      <c r="T114" s="8" t="str">
        <f t="shared" si="19"/>
        <v>Sep</v>
      </c>
      <c r="U114" s="8" t="str">
        <f t="shared" si="13"/>
        <v>2012</v>
      </c>
      <c r="V114" s="8">
        <f t="shared" si="14"/>
        <v>41180.208333333336</v>
      </c>
      <c r="W114" t="str">
        <f t="shared" si="15"/>
        <v>28</v>
      </c>
      <c r="X114" t="str">
        <f t="shared" si="16"/>
        <v>09</v>
      </c>
      <c r="Y114" t="str">
        <f t="shared" si="17"/>
        <v>2012</v>
      </c>
      <c r="Z114" s="17">
        <f t="shared" si="18"/>
        <v>6</v>
      </c>
    </row>
    <row r="115" spans="1:26" x14ac:dyDescent="0.3">
      <c r="A115">
        <v>112</v>
      </c>
      <c r="B115" s="4" t="s">
        <v>274</v>
      </c>
      <c r="C115" s="3" t="s">
        <v>275</v>
      </c>
      <c r="D115">
        <v>4700</v>
      </c>
      <c r="E115">
        <v>12635</v>
      </c>
      <c r="F115" s="17">
        <f t="shared" si="10"/>
        <v>268.82978723404256</v>
      </c>
      <c r="G115" t="s">
        <v>20</v>
      </c>
      <c r="H115">
        <v>361</v>
      </c>
      <c r="I115" t="s">
        <v>26</v>
      </c>
      <c r="J115" t="s">
        <v>27</v>
      </c>
      <c r="K115">
        <v>1408856400</v>
      </c>
      <c r="L115">
        <v>1410152400</v>
      </c>
      <c r="M115" t="b">
        <v>0</v>
      </c>
      <c r="N115" t="b">
        <v>0</v>
      </c>
      <c r="O115" t="s">
        <v>28</v>
      </c>
      <c r="P115" t="s">
        <v>2040</v>
      </c>
      <c r="Q115" t="s">
        <v>2041</v>
      </c>
      <c r="R115" s="8">
        <f t="shared" si="11"/>
        <v>41875.208333333336</v>
      </c>
      <c r="S115" s="8" t="str">
        <f t="shared" si="12"/>
        <v>24</v>
      </c>
      <c r="T115" s="8" t="str">
        <f t="shared" si="19"/>
        <v>Aug</v>
      </c>
      <c r="U115" s="8" t="str">
        <f t="shared" si="13"/>
        <v>2014</v>
      </c>
      <c r="V115" s="8">
        <f t="shared" si="14"/>
        <v>41890.208333333336</v>
      </c>
      <c r="W115" t="str">
        <f t="shared" si="15"/>
        <v>08</v>
      </c>
      <c r="X115" t="str">
        <f t="shared" si="16"/>
        <v>09</v>
      </c>
      <c r="Y115" t="str">
        <f t="shared" si="17"/>
        <v>2014</v>
      </c>
      <c r="Z115" s="17">
        <f t="shared" si="18"/>
        <v>15</v>
      </c>
    </row>
    <row r="116" spans="1:26" x14ac:dyDescent="0.3">
      <c r="A116">
        <v>113</v>
      </c>
      <c r="B116" s="4" t="s">
        <v>276</v>
      </c>
      <c r="C116" s="3" t="s">
        <v>277</v>
      </c>
      <c r="D116">
        <v>3300</v>
      </c>
      <c r="E116">
        <v>12437</v>
      </c>
      <c r="F116" s="17">
        <f t="shared" si="10"/>
        <v>376.87878787878788</v>
      </c>
      <c r="G116" t="s">
        <v>20</v>
      </c>
      <c r="H116">
        <v>131</v>
      </c>
      <c r="I116" t="s">
        <v>21</v>
      </c>
      <c r="J116" t="s">
        <v>22</v>
      </c>
      <c r="K116">
        <v>1505192400</v>
      </c>
      <c r="L116">
        <v>1505797200</v>
      </c>
      <c r="M116" t="b">
        <v>0</v>
      </c>
      <c r="N116" t="b">
        <v>0</v>
      </c>
      <c r="O116" t="s">
        <v>17</v>
      </c>
      <c r="P116" t="s">
        <v>2036</v>
      </c>
      <c r="Q116" t="s">
        <v>2037</v>
      </c>
      <c r="R116" s="8">
        <f t="shared" si="11"/>
        <v>42990.208333333328</v>
      </c>
      <c r="S116" s="8" t="str">
        <f t="shared" si="12"/>
        <v>12</v>
      </c>
      <c r="T116" s="8" t="str">
        <f t="shared" si="19"/>
        <v>Sep</v>
      </c>
      <c r="U116" s="8" t="str">
        <f t="shared" si="13"/>
        <v>2017</v>
      </c>
      <c r="V116" s="8">
        <f t="shared" si="14"/>
        <v>42997.208333333328</v>
      </c>
      <c r="W116" t="str">
        <f t="shared" si="15"/>
        <v>19</v>
      </c>
      <c r="X116" t="str">
        <f t="shared" si="16"/>
        <v>09</v>
      </c>
      <c r="Y116" t="str">
        <f t="shared" si="17"/>
        <v>2017</v>
      </c>
      <c r="Z116" s="17">
        <f t="shared" si="18"/>
        <v>7</v>
      </c>
    </row>
    <row r="117" spans="1:26" x14ac:dyDescent="0.3">
      <c r="A117">
        <v>114</v>
      </c>
      <c r="B117" s="4" t="s">
        <v>278</v>
      </c>
      <c r="C117" s="3" t="s">
        <v>279</v>
      </c>
      <c r="D117">
        <v>1900</v>
      </c>
      <c r="E117">
        <v>13816</v>
      </c>
      <c r="F117" s="17">
        <f t="shared" si="10"/>
        <v>727.15789473684208</v>
      </c>
      <c r="G117" t="s">
        <v>20</v>
      </c>
      <c r="H117">
        <v>126</v>
      </c>
      <c r="I117" t="s">
        <v>21</v>
      </c>
      <c r="J117" t="s">
        <v>22</v>
      </c>
      <c r="K117">
        <v>1554786000</v>
      </c>
      <c r="L117">
        <v>1554872400</v>
      </c>
      <c r="M117" t="b">
        <v>0</v>
      </c>
      <c r="N117" t="b">
        <v>1</v>
      </c>
      <c r="O117" t="s">
        <v>65</v>
      </c>
      <c r="P117" t="s">
        <v>2040</v>
      </c>
      <c r="Q117" t="s">
        <v>2049</v>
      </c>
      <c r="R117" s="8">
        <f t="shared" si="11"/>
        <v>43564.208333333328</v>
      </c>
      <c r="S117" s="8" t="str">
        <f t="shared" si="12"/>
        <v>09</v>
      </c>
      <c r="T117" s="8" t="str">
        <f t="shared" si="19"/>
        <v>Apr</v>
      </c>
      <c r="U117" s="8" t="str">
        <f t="shared" si="13"/>
        <v>2019</v>
      </c>
      <c r="V117" s="8">
        <f t="shared" si="14"/>
        <v>43565.208333333328</v>
      </c>
      <c r="W117" t="str">
        <f t="shared" si="15"/>
        <v>10</v>
      </c>
      <c r="X117" t="str">
        <f t="shared" si="16"/>
        <v>04</v>
      </c>
      <c r="Y117" t="str">
        <f t="shared" si="17"/>
        <v>2019</v>
      </c>
      <c r="Z117" s="17">
        <f t="shared" si="18"/>
        <v>1</v>
      </c>
    </row>
    <row r="118" spans="1:26" x14ac:dyDescent="0.3">
      <c r="A118">
        <v>115</v>
      </c>
      <c r="B118" s="4" t="s">
        <v>280</v>
      </c>
      <c r="C118" s="3" t="s">
        <v>281</v>
      </c>
      <c r="D118">
        <v>166700</v>
      </c>
      <c r="E118">
        <v>145382</v>
      </c>
      <c r="F118" s="17">
        <f t="shared" si="10"/>
        <v>87.211757648470297</v>
      </c>
      <c r="G118" t="s">
        <v>14</v>
      </c>
      <c r="H118">
        <v>3304</v>
      </c>
      <c r="I118" t="s">
        <v>107</v>
      </c>
      <c r="J118" t="s">
        <v>108</v>
      </c>
      <c r="K118">
        <v>1510898400</v>
      </c>
      <c r="L118">
        <v>1513922400</v>
      </c>
      <c r="M118" t="b">
        <v>0</v>
      </c>
      <c r="N118" t="b">
        <v>0</v>
      </c>
      <c r="O118" t="s">
        <v>119</v>
      </c>
      <c r="P118" t="s">
        <v>2050</v>
      </c>
      <c r="Q118" t="s">
        <v>2056</v>
      </c>
      <c r="R118" s="8">
        <f t="shared" si="11"/>
        <v>43056.25</v>
      </c>
      <c r="S118" s="8" t="str">
        <f t="shared" si="12"/>
        <v>17</v>
      </c>
      <c r="T118" s="8" t="str">
        <f t="shared" si="19"/>
        <v>Nov</v>
      </c>
      <c r="U118" s="8" t="str">
        <f t="shared" si="13"/>
        <v>2017</v>
      </c>
      <c r="V118" s="8">
        <f t="shared" si="14"/>
        <v>43091.25</v>
      </c>
      <c r="W118" t="str">
        <f t="shared" si="15"/>
        <v>22</v>
      </c>
      <c r="X118" t="str">
        <f t="shared" si="16"/>
        <v>12</v>
      </c>
      <c r="Y118" t="str">
        <f t="shared" si="17"/>
        <v>2017</v>
      </c>
      <c r="Z118" s="17">
        <f t="shared" si="18"/>
        <v>35</v>
      </c>
    </row>
    <row r="119" spans="1:26" ht="31.2" x14ac:dyDescent="0.3">
      <c r="A119">
        <v>116</v>
      </c>
      <c r="B119" s="4" t="s">
        <v>282</v>
      </c>
      <c r="C119" s="3" t="s">
        <v>283</v>
      </c>
      <c r="D119">
        <v>7200</v>
      </c>
      <c r="E119">
        <v>6336</v>
      </c>
      <c r="F119" s="17">
        <f t="shared" si="10"/>
        <v>88</v>
      </c>
      <c r="G119" t="s">
        <v>14</v>
      </c>
      <c r="H119">
        <v>73</v>
      </c>
      <c r="I119" t="s">
        <v>21</v>
      </c>
      <c r="J119" t="s">
        <v>22</v>
      </c>
      <c r="K119">
        <v>1442552400</v>
      </c>
      <c r="L119">
        <v>1442638800</v>
      </c>
      <c r="M119" t="b">
        <v>0</v>
      </c>
      <c r="N119" t="b">
        <v>0</v>
      </c>
      <c r="O119" t="s">
        <v>33</v>
      </c>
      <c r="P119" t="s">
        <v>2042</v>
      </c>
      <c r="Q119" t="s">
        <v>2043</v>
      </c>
      <c r="R119" s="8">
        <f t="shared" si="11"/>
        <v>42265.208333333328</v>
      </c>
      <c r="S119" s="8" t="str">
        <f t="shared" si="12"/>
        <v>18</v>
      </c>
      <c r="T119" s="8" t="str">
        <f t="shared" si="19"/>
        <v>Sep</v>
      </c>
      <c r="U119" s="8" t="str">
        <f t="shared" si="13"/>
        <v>2015</v>
      </c>
      <c r="V119" s="8">
        <f t="shared" si="14"/>
        <v>42266.208333333328</v>
      </c>
      <c r="W119" t="str">
        <f t="shared" si="15"/>
        <v>19</v>
      </c>
      <c r="X119" t="str">
        <f t="shared" si="16"/>
        <v>09</v>
      </c>
      <c r="Y119" t="str">
        <f t="shared" si="17"/>
        <v>2015</v>
      </c>
      <c r="Z119" s="17">
        <f t="shared" si="18"/>
        <v>1</v>
      </c>
    </row>
    <row r="120" spans="1:26" x14ac:dyDescent="0.3">
      <c r="A120">
        <v>117</v>
      </c>
      <c r="B120" s="4" t="s">
        <v>284</v>
      </c>
      <c r="C120" s="3" t="s">
        <v>285</v>
      </c>
      <c r="D120">
        <v>4900</v>
      </c>
      <c r="E120">
        <v>8523</v>
      </c>
      <c r="F120" s="17">
        <f t="shared" si="10"/>
        <v>173.9387755102041</v>
      </c>
      <c r="G120" t="s">
        <v>20</v>
      </c>
      <c r="H120">
        <v>275</v>
      </c>
      <c r="I120" t="s">
        <v>21</v>
      </c>
      <c r="J120" t="s">
        <v>22</v>
      </c>
      <c r="K120">
        <v>1316667600</v>
      </c>
      <c r="L120">
        <v>1317186000</v>
      </c>
      <c r="M120" t="b">
        <v>0</v>
      </c>
      <c r="N120" t="b">
        <v>0</v>
      </c>
      <c r="O120" t="s">
        <v>269</v>
      </c>
      <c r="P120" t="s">
        <v>2044</v>
      </c>
      <c r="Q120" t="s">
        <v>2063</v>
      </c>
      <c r="R120" s="8">
        <f t="shared" si="11"/>
        <v>40808.208333333336</v>
      </c>
      <c r="S120" s="8" t="str">
        <f t="shared" si="12"/>
        <v>22</v>
      </c>
      <c r="T120" s="8" t="str">
        <f t="shared" si="19"/>
        <v>Sep</v>
      </c>
      <c r="U120" s="8" t="str">
        <f t="shared" si="13"/>
        <v>2011</v>
      </c>
      <c r="V120" s="8">
        <f t="shared" si="14"/>
        <v>40814.208333333336</v>
      </c>
      <c r="W120" t="str">
        <f t="shared" si="15"/>
        <v>28</v>
      </c>
      <c r="X120" t="str">
        <f t="shared" si="16"/>
        <v>09</v>
      </c>
      <c r="Y120" t="str">
        <f t="shared" si="17"/>
        <v>2011</v>
      </c>
      <c r="Z120" s="17">
        <f t="shared" si="18"/>
        <v>6</v>
      </c>
    </row>
    <row r="121" spans="1:26" x14ac:dyDescent="0.3">
      <c r="A121">
        <v>118</v>
      </c>
      <c r="B121" s="4" t="s">
        <v>286</v>
      </c>
      <c r="C121" s="3" t="s">
        <v>287</v>
      </c>
      <c r="D121">
        <v>5400</v>
      </c>
      <c r="E121">
        <v>6351</v>
      </c>
      <c r="F121" s="17">
        <f t="shared" si="10"/>
        <v>117.61111111111111</v>
      </c>
      <c r="G121" t="s">
        <v>20</v>
      </c>
      <c r="H121">
        <v>67</v>
      </c>
      <c r="I121" t="s">
        <v>21</v>
      </c>
      <c r="J121" t="s">
        <v>22</v>
      </c>
      <c r="K121">
        <v>1390716000</v>
      </c>
      <c r="L121">
        <v>1391234400</v>
      </c>
      <c r="M121" t="b">
        <v>0</v>
      </c>
      <c r="N121" t="b">
        <v>0</v>
      </c>
      <c r="O121" t="s">
        <v>122</v>
      </c>
      <c r="P121" t="s">
        <v>2057</v>
      </c>
      <c r="Q121" t="s">
        <v>2058</v>
      </c>
      <c r="R121" s="8">
        <f t="shared" si="11"/>
        <v>41665.25</v>
      </c>
      <c r="S121" s="8" t="str">
        <f t="shared" si="12"/>
        <v>26</v>
      </c>
      <c r="T121" s="8" t="str">
        <f t="shared" si="19"/>
        <v>Jan</v>
      </c>
      <c r="U121" s="8" t="str">
        <f t="shared" si="13"/>
        <v>2014</v>
      </c>
      <c r="V121" s="8">
        <f t="shared" si="14"/>
        <v>41671.25</v>
      </c>
      <c r="W121" t="str">
        <f t="shared" si="15"/>
        <v>01</v>
      </c>
      <c r="X121" t="str">
        <f t="shared" si="16"/>
        <v>02</v>
      </c>
      <c r="Y121" t="str">
        <f t="shared" si="17"/>
        <v>2014</v>
      </c>
      <c r="Z121" s="17">
        <f t="shared" si="18"/>
        <v>6</v>
      </c>
    </row>
    <row r="122" spans="1:26" ht="31.2" x14ac:dyDescent="0.3">
      <c r="A122">
        <v>119</v>
      </c>
      <c r="B122" s="4" t="s">
        <v>288</v>
      </c>
      <c r="C122" s="3" t="s">
        <v>289</v>
      </c>
      <c r="D122">
        <v>5000</v>
      </c>
      <c r="E122">
        <v>10748</v>
      </c>
      <c r="F122" s="17">
        <f t="shared" si="10"/>
        <v>214.96</v>
      </c>
      <c r="G122" t="s">
        <v>20</v>
      </c>
      <c r="H122">
        <v>154</v>
      </c>
      <c r="I122" t="s">
        <v>21</v>
      </c>
      <c r="J122" t="s">
        <v>22</v>
      </c>
      <c r="K122">
        <v>1402894800</v>
      </c>
      <c r="L122">
        <v>1404363600</v>
      </c>
      <c r="M122" t="b">
        <v>0</v>
      </c>
      <c r="N122" t="b">
        <v>1</v>
      </c>
      <c r="O122" t="s">
        <v>42</v>
      </c>
      <c r="P122" t="s">
        <v>2044</v>
      </c>
      <c r="Q122" t="s">
        <v>2045</v>
      </c>
      <c r="R122" s="8">
        <f t="shared" si="11"/>
        <v>41806.208333333336</v>
      </c>
      <c r="S122" s="8" t="str">
        <f t="shared" si="12"/>
        <v>16</v>
      </c>
      <c r="T122" s="8" t="str">
        <f t="shared" si="19"/>
        <v>Jun</v>
      </c>
      <c r="U122" s="8" t="str">
        <f t="shared" si="13"/>
        <v>2014</v>
      </c>
      <c r="V122" s="8">
        <f t="shared" si="14"/>
        <v>41823.208333333336</v>
      </c>
      <c r="W122" t="str">
        <f t="shared" si="15"/>
        <v>03</v>
      </c>
      <c r="X122" t="str">
        <f t="shared" si="16"/>
        <v>07</v>
      </c>
      <c r="Y122" t="str">
        <f t="shared" si="17"/>
        <v>2014</v>
      </c>
      <c r="Z122" s="17">
        <f t="shared" si="18"/>
        <v>17</v>
      </c>
    </row>
    <row r="123" spans="1:26" x14ac:dyDescent="0.3">
      <c r="A123">
        <v>120</v>
      </c>
      <c r="B123" s="4" t="s">
        <v>290</v>
      </c>
      <c r="C123" s="3" t="s">
        <v>291</v>
      </c>
      <c r="D123">
        <v>75100</v>
      </c>
      <c r="E123">
        <v>112272</v>
      </c>
      <c r="F123" s="17">
        <f t="shared" si="10"/>
        <v>149.49667110519306</v>
      </c>
      <c r="G123" t="s">
        <v>20</v>
      </c>
      <c r="H123">
        <v>1782</v>
      </c>
      <c r="I123" t="s">
        <v>21</v>
      </c>
      <c r="J123" t="s">
        <v>22</v>
      </c>
      <c r="K123">
        <v>1429246800</v>
      </c>
      <c r="L123">
        <v>1429592400</v>
      </c>
      <c r="M123" t="b">
        <v>0</v>
      </c>
      <c r="N123" t="b">
        <v>1</v>
      </c>
      <c r="O123" t="s">
        <v>292</v>
      </c>
      <c r="P123" t="s">
        <v>2053</v>
      </c>
      <c r="Q123" t="s">
        <v>2064</v>
      </c>
      <c r="R123" s="8">
        <f t="shared" si="11"/>
        <v>42111.208333333328</v>
      </c>
      <c r="S123" s="8" t="str">
        <f t="shared" si="12"/>
        <v>17</v>
      </c>
      <c r="T123" s="8" t="str">
        <f t="shared" si="19"/>
        <v>Apr</v>
      </c>
      <c r="U123" s="8" t="str">
        <f t="shared" si="13"/>
        <v>2015</v>
      </c>
      <c r="V123" s="8">
        <f t="shared" si="14"/>
        <v>42115.208333333328</v>
      </c>
      <c r="W123" t="str">
        <f t="shared" si="15"/>
        <v>21</v>
      </c>
      <c r="X123" t="str">
        <f t="shared" si="16"/>
        <v>04</v>
      </c>
      <c r="Y123" t="str">
        <f t="shared" si="17"/>
        <v>2015</v>
      </c>
      <c r="Z123" s="17">
        <f t="shared" si="18"/>
        <v>4</v>
      </c>
    </row>
    <row r="124" spans="1:26" x14ac:dyDescent="0.3">
      <c r="A124">
        <v>121</v>
      </c>
      <c r="B124" s="4" t="s">
        <v>293</v>
      </c>
      <c r="C124" s="3" t="s">
        <v>294</v>
      </c>
      <c r="D124">
        <v>45300</v>
      </c>
      <c r="E124">
        <v>99361</v>
      </c>
      <c r="F124" s="17">
        <f t="shared" si="10"/>
        <v>219.33995584988963</v>
      </c>
      <c r="G124" t="s">
        <v>20</v>
      </c>
      <c r="H124">
        <v>903</v>
      </c>
      <c r="I124" t="s">
        <v>21</v>
      </c>
      <c r="J124" t="s">
        <v>22</v>
      </c>
      <c r="K124">
        <v>1412485200</v>
      </c>
      <c r="L124">
        <v>1413608400</v>
      </c>
      <c r="M124" t="b">
        <v>0</v>
      </c>
      <c r="N124" t="b">
        <v>0</v>
      </c>
      <c r="O124" t="s">
        <v>89</v>
      </c>
      <c r="P124" t="s">
        <v>2053</v>
      </c>
      <c r="Q124" t="s">
        <v>2054</v>
      </c>
      <c r="R124" s="8">
        <f t="shared" si="11"/>
        <v>41917.208333333336</v>
      </c>
      <c r="S124" s="8" t="str">
        <f t="shared" si="12"/>
        <v>05</v>
      </c>
      <c r="T124" s="8" t="str">
        <f t="shared" si="19"/>
        <v>Oct</v>
      </c>
      <c r="U124" s="8" t="str">
        <f t="shared" si="13"/>
        <v>2014</v>
      </c>
      <c r="V124" s="8">
        <f t="shared" si="14"/>
        <v>41930.208333333336</v>
      </c>
      <c r="W124" t="str">
        <f t="shared" si="15"/>
        <v>18</v>
      </c>
      <c r="X124" t="str">
        <f t="shared" si="16"/>
        <v>10</v>
      </c>
      <c r="Y124" t="str">
        <f t="shared" si="17"/>
        <v>2014</v>
      </c>
      <c r="Z124" s="17">
        <f t="shared" si="18"/>
        <v>13</v>
      </c>
    </row>
    <row r="125" spans="1:26" x14ac:dyDescent="0.3">
      <c r="A125">
        <v>122</v>
      </c>
      <c r="B125" s="4" t="s">
        <v>295</v>
      </c>
      <c r="C125" s="3" t="s">
        <v>296</v>
      </c>
      <c r="D125">
        <v>136800</v>
      </c>
      <c r="E125">
        <v>88055</v>
      </c>
      <c r="F125" s="17">
        <f t="shared" si="10"/>
        <v>64.367690058479525</v>
      </c>
      <c r="G125" t="s">
        <v>14</v>
      </c>
      <c r="H125">
        <v>3387</v>
      </c>
      <c r="I125" t="s">
        <v>21</v>
      </c>
      <c r="J125" t="s">
        <v>22</v>
      </c>
      <c r="K125">
        <v>1417068000</v>
      </c>
      <c r="L125">
        <v>1419400800</v>
      </c>
      <c r="M125" t="b">
        <v>0</v>
      </c>
      <c r="N125" t="b">
        <v>0</v>
      </c>
      <c r="O125" t="s">
        <v>119</v>
      </c>
      <c r="P125" t="s">
        <v>2050</v>
      </c>
      <c r="Q125" t="s">
        <v>2056</v>
      </c>
      <c r="R125" s="8">
        <f t="shared" si="11"/>
        <v>41970.25</v>
      </c>
      <c r="S125" s="8" t="str">
        <f t="shared" si="12"/>
        <v>27</v>
      </c>
      <c r="T125" s="8" t="str">
        <f t="shared" si="19"/>
        <v>Nov</v>
      </c>
      <c r="U125" s="8" t="str">
        <f t="shared" si="13"/>
        <v>2014</v>
      </c>
      <c r="V125" s="8">
        <f t="shared" si="14"/>
        <v>41997.25</v>
      </c>
      <c r="W125" t="str">
        <f t="shared" si="15"/>
        <v>24</v>
      </c>
      <c r="X125" t="str">
        <f t="shared" si="16"/>
        <v>12</v>
      </c>
      <c r="Y125" t="str">
        <f t="shared" si="17"/>
        <v>2014</v>
      </c>
      <c r="Z125" s="17">
        <f t="shared" si="18"/>
        <v>27</v>
      </c>
    </row>
    <row r="126" spans="1:26" x14ac:dyDescent="0.3">
      <c r="A126">
        <v>123</v>
      </c>
      <c r="B126" s="4" t="s">
        <v>297</v>
      </c>
      <c r="C126" s="3" t="s">
        <v>298</v>
      </c>
      <c r="D126">
        <v>177700</v>
      </c>
      <c r="E126">
        <v>33092</v>
      </c>
      <c r="F126" s="17">
        <f t="shared" si="10"/>
        <v>18.622397298818232</v>
      </c>
      <c r="G126" t="s">
        <v>14</v>
      </c>
      <c r="H126">
        <v>662</v>
      </c>
      <c r="I126" t="s">
        <v>15</v>
      </c>
      <c r="J126" t="s">
        <v>16</v>
      </c>
      <c r="K126">
        <v>1448344800</v>
      </c>
      <c r="L126">
        <v>1448604000</v>
      </c>
      <c r="M126" t="b">
        <v>1</v>
      </c>
      <c r="N126" t="b">
        <v>0</v>
      </c>
      <c r="O126" t="s">
        <v>33</v>
      </c>
      <c r="P126" t="s">
        <v>2042</v>
      </c>
      <c r="Q126" t="s">
        <v>2043</v>
      </c>
      <c r="R126" s="8">
        <f t="shared" si="11"/>
        <v>42332.25</v>
      </c>
      <c r="S126" s="8" t="str">
        <f t="shared" si="12"/>
        <v>24</v>
      </c>
      <c r="T126" s="8" t="str">
        <f t="shared" si="19"/>
        <v>Nov</v>
      </c>
      <c r="U126" s="8" t="str">
        <f t="shared" si="13"/>
        <v>2015</v>
      </c>
      <c r="V126" s="8">
        <f t="shared" si="14"/>
        <v>42335.25</v>
      </c>
      <c r="W126" t="str">
        <f t="shared" si="15"/>
        <v>27</v>
      </c>
      <c r="X126" t="str">
        <f t="shared" si="16"/>
        <v>11</v>
      </c>
      <c r="Y126" t="str">
        <f t="shared" si="17"/>
        <v>2015</v>
      </c>
      <c r="Z126" s="17">
        <f t="shared" si="18"/>
        <v>3</v>
      </c>
    </row>
    <row r="127" spans="1:26" x14ac:dyDescent="0.3">
      <c r="A127">
        <v>124</v>
      </c>
      <c r="B127" s="4" t="s">
        <v>299</v>
      </c>
      <c r="C127" s="3" t="s">
        <v>300</v>
      </c>
      <c r="D127">
        <v>2600</v>
      </c>
      <c r="E127">
        <v>9562</v>
      </c>
      <c r="F127" s="17">
        <f t="shared" si="10"/>
        <v>367.76923076923077</v>
      </c>
      <c r="G127" t="s">
        <v>20</v>
      </c>
      <c r="H127">
        <v>94</v>
      </c>
      <c r="I127" t="s">
        <v>107</v>
      </c>
      <c r="J127" t="s">
        <v>108</v>
      </c>
      <c r="K127">
        <v>1557723600</v>
      </c>
      <c r="L127">
        <v>1562302800</v>
      </c>
      <c r="M127" t="b">
        <v>0</v>
      </c>
      <c r="N127" t="b">
        <v>0</v>
      </c>
      <c r="O127" t="s">
        <v>122</v>
      </c>
      <c r="P127" t="s">
        <v>2057</v>
      </c>
      <c r="Q127" t="s">
        <v>2058</v>
      </c>
      <c r="R127" s="8">
        <f t="shared" si="11"/>
        <v>43598.208333333328</v>
      </c>
      <c r="S127" s="8" t="str">
        <f t="shared" si="12"/>
        <v>13</v>
      </c>
      <c r="T127" s="8" t="str">
        <f t="shared" si="19"/>
        <v>May</v>
      </c>
      <c r="U127" s="8" t="str">
        <f t="shared" si="13"/>
        <v>2019</v>
      </c>
      <c r="V127" s="8">
        <f t="shared" si="14"/>
        <v>43651.208333333328</v>
      </c>
      <c r="W127" t="str">
        <f t="shared" si="15"/>
        <v>05</v>
      </c>
      <c r="X127" t="str">
        <f t="shared" si="16"/>
        <v>07</v>
      </c>
      <c r="Y127" t="str">
        <f t="shared" si="17"/>
        <v>2019</v>
      </c>
      <c r="Z127" s="17">
        <f t="shared" si="18"/>
        <v>53</v>
      </c>
    </row>
    <row r="128" spans="1:26" x14ac:dyDescent="0.3">
      <c r="A128">
        <v>125</v>
      </c>
      <c r="B128" s="4" t="s">
        <v>301</v>
      </c>
      <c r="C128" s="3" t="s">
        <v>302</v>
      </c>
      <c r="D128">
        <v>5300</v>
      </c>
      <c r="E128">
        <v>8475</v>
      </c>
      <c r="F128" s="17">
        <f t="shared" si="10"/>
        <v>159.90566037735849</v>
      </c>
      <c r="G128" t="s">
        <v>20</v>
      </c>
      <c r="H128">
        <v>180</v>
      </c>
      <c r="I128" t="s">
        <v>21</v>
      </c>
      <c r="J128" t="s">
        <v>22</v>
      </c>
      <c r="K128">
        <v>1537333200</v>
      </c>
      <c r="L128">
        <v>1537678800</v>
      </c>
      <c r="M128" t="b">
        <v>0</v>
      </c>
      <c r="N128" t="b">
        <v>0</v>
      </c>
      <c r="O128" t="s">
        <v>33</v>
      </c>
      <c r="P128" t="s">
        <v>2042</v>
      </c>
      <c r="Q128" t="s">
        <v>2043</v>
      </c>
      <c r="R128" s="8">
        <f t="shared" si="11"/>
        <v>43362.208333333328</v>
      </c>
      <c r="S128" s="8" t="str">
        <f t="shared" si="12"/>
        <v>19</v>
      </c>
      <c r="T128" s="8" t="str">
        <f t="shared" si="19"/>
        <v>Sep</v>
      </c>
      <c r="U128" s="8" t="str">
        <f t="shared" si="13"/>
        <v>2018</v>
      </c>
      <c r="V128" s="8">
        <f t="shared" si="14"/>
        <v>43366.208333333328</v>
      </c>
      <c r="W128" t="str">
        <f t="shared" si="15"/>
        <v>23</v>
      </c>
      <c r="X128" t="str">
        <f t="shared" si="16"/>
        <v>09</v>
      </c>
      <c r="Y128" t="str">
        <f t="shared" si="17"/>
        <v>2018</v>
      </c>
      <c r="Z128" s="17">
        <f t="shared" si="18"/>
        <v>4</v>
      </c>
    </row>
    <row r="129" spans="1:26" x14ac:dyDescent="0.3">
      <c r="A129">
        <v>126</v>
      </c>
      <c r="B129" s="4" t="s">
        <v>303</v>
      </c>
      <c r="C129" s="3" t="s">
        <v>304</v>
      </c>
      <c r="D129">
        <v>180200</v>
      </c>
      <c r="E129">
        <v>69617</v>
      </c>
      <c r="F129" s="17">
        <f t="shared" si="10"/>
        <v>38.633185349611544</v>
      </c>
      <c r="G129" t="s">
        <v>14</v>
      </c>
      <c r="H129">
        <v>774</v>
      </c>
      <c r="I129" t="s">
        <v>21</v>
      </c>
      <c r="J129" t="s">
        <v>22</v>
      </c>
      <c r="K129">
        <v>1471150800</v>
      </c>
      <c r="L129">
        <v>1473570000</v>
      </c>
      <c r="M129" t="b">
        <v>0</v>
      </c>
      <c r="N129" t="b">
        <v>1</v>
      </c>
      <c r="O129" t="s">
        <v>33</v>
      </c>
      <c r="P129" t="s">
        <v>2042</v>
      </c>
      <c r="Q129" t="s">
        <v>2043</v>
      </c>
      <c r="R129" s="8">
        <f t="shared" si="11"/>
        <v>42596.208333333328</v>
      </c>
      <c r="S129" s="8" t="str">
        <f t="shared" si="12"/>
        <v>14</v>
      </c>
      <c r="T129" s="8" t="str">
        <f t="shared" si="19"/>
        <v>Aug</v>
      </c>
      <c r="U129" s="8" t="str">
        <f t="shared" si="13"/>
        <v>2016</v>
      </c>
      <c r="V129" s="8">
        <f t="shared" si="14"/>
        <v>42624.208333333328</v>
      </c>
      <c r="W129" t="str">
        <f t="shared" si="15"/>
        <v>11</v>
      </c>
      <c r="X129" t="str">
        <f t="shared" si="16"/>
        <v>09</v>
      </c>
      <c r="Y129" t="str">
        <f t="shared" si="17"/>
        <v>2016</v>
      </c>
      <c r="Z129" s="17">
        <f t="shared" si="18"/>
        <v>28</v>
      </c>
    </row>
    <row r="130" spans="1:26" x14ac:dyDescent="0.3">
      <c r="A130">
        <v>127</v>
      </c>
      <c r="B130" s="4" t="s">
        <v>305</v>
      </c>
      <c r="C130" s="3" t="s">
        <v>306</v>
      </c>
      <c r="D130">
        <v>103200</v>
      </c>
      <c r="E130">
        <v>53067</v>
      </c>
      <c r="F130" s="17">
        <f t="shared" si="10"/>
        <v>51.42151162790698</v>
      </c>
      <c r="G130" t="s">
        <v>14</v>
      </c>
      <c r="H130">
        <v>672</v>
      </c>
      <c r="I130" t="s">
        <v>15</v>
      </c>
      <c r="J130" t="s">
        <v>16</v>
      </c>
      <c r="K130">
        <v>1273640400</v>
      </c>
      <c r="L130">
        <v>1273899600</v>
      </c>
      <c r="M130" t="b">
        <v>0</v>
      </c>
      <c r="N130" t="b">
        <v>0</v>
      </c>
      <c r="O130" t="s">
        <v>33</v>
      </c>
      <c r="P130" t="s">
        <v>2042</v>
      </c>
      <c r="Q130" t="s">
        <v>2043</v>
      </c>
      <c r="R130" s="8">
        <f t="shared" si="11"/>
        <v>40310.208333333336</v>
      </c>
      <c r="S130" s="8" t="str">
        <f t="shared" si="12"/>
        <v>12</v>
      </c>
      <c r="T130" s="8" t="str">
        <f t="shared" si="19"/>
        <v>May</v>
      </c>
      <c r="U130" s="8" t="str">
        <f t="shared" si="13"/>
        <v>2010</v>
      </c>
      <c r="V130" s="8">
        <f t="shared" si="14"/>
        <v>40313.208333333336</v>
      </c>
      <c r="W130" t="str">
        <f t="shared" si="15"/>
        <v>15</v>
      </c>
      <c r="X130" t="str">
        <f t="shared" si="16"/>
        <v>05</v>
      </c>
      <c r="Y130" t="str">
        <f t="shared" si="17"/>
        <v>2010</v>
      </c>
      <c r="Z130" s="17">
        <f t="shared" si="18"/>
        <v>3</v>
      </c>
    </row>
    <row r="131" spans="1:26" x14ac:dyDescent="0.3">
      <c r="A131">
        <v>128</v>
      </c>
      <c r="B131" s="4" t="s">
        <v>307</v>
      </c>
      <c r="C131" s="3" t="s">
        <v>308</v>
      </c>
      <c r="D131">
        <v>70600</v>
      </c>
      <c r="E131">
        <v>42596</v>
      </c>
      <c r="F131" s="17">
        <f t="shared" si="10"/>
        <v>60.334277620396605</v>
      </c>
      <c r="G131" t="s">
        <v>74</v>
      </c>
      <c r="H131">
        <v>532</v>
      </c>
      <c r="I131" t="s">
        <v>21</v>
      </c>
      <c r="J131" t="s">
        <v>22</v>
      </c>
      <c r="K131">
        <v>1282885200</v>
      </c>
      <c r="L131">
        <v>1284008400</v>
      </c>
      <c r="M131" t="b">
        <v>0</v>
      </c>
      <c r="N131" t="b">
        <v>0</v>
      </c>
      <c r="O131" t="s">
        <v>23</v>
      </c>
      <c r="P131" t="s">
        <v>2038</v>
      </c>
      <c r="Q131" t="s">
        <v>2039</v>
      </c>
      <c r="R131" s="8">
        <f t="shared" si="11"/>
        <v>40417.208333333336</v>
      </c>
      <c r="S131" s="8" t="str">
        <f t="shared" si="12"/>
        <v>27</v>
      </c>
      <c r="T131" s="8" t="str">
        <f t="shared" si="19"/>
        <v>Aug</v>
      </c>
      <c r="U131" s="8" t="str">
        <f t="shared" si="13"/>
        <v>2010</v>
      </c>
      <c r="V131" s="8">
        <f t="shared" si="14"/>
        <v>40430.208333333336</v>
      </c>
      <c r="W131" t="str">
        <f t="shared" si="15"/>
        <v>09</v>
      </c>
      <c r="X131" t="str">
        <f t="shared" si="16"/>
        <v>09</v>
      </c>
      <c r="Y131" t="str">
        <f t="shared" si="17"/>
        <v>2010</v>
      </c>
      <c r="Z131" s="17">
        <f t="shared" si="18"/>
        <v>13</v>
      </c>
    </row>
    <row r="132" spans="1:26" x14ac:dyDescent="0.3">
      <c r="A132">
        <v>129</v>
      </c>
      <c r="B132" s="4" t="s">
        <v>309</v>
      </c>
      <c r="C132" s="3" t="s">
        <v>310</v>
      </c>
      <c r="D132">
        <v>148500</v>
      </c>
      <c r="E132">
        <v>4756</v>
      </c>
      <c r="F132" s="17">
        <f t="shared" ref="F132:F195" si="20">E132/D132*100</f>
        <v>3.202693602693603</v>
      </c>
      <c r="G132" t="s">
        <v>74</v>
      </c>
      <c r="H132">
        <v>55</v>
      </c>
      <c r="I132" t="s">
        <v>26</v>
      </c>
      <c r="J132" t="s">
        <v>27</v>
      </c>
      <c r="K132">
        <v>1422943200</v>
      </c>
      <c r="L132">
        <v>1425103200</v>
      </c>
      <c r="M132" t="b">
        <v>0</v>
      </c>
      <c r="N132" t="b">
        <v>0</v>
      </c>
      <c r="O132" t="s">
        <v>17</v>
      </c>
      <c r="P132" t="s">
        <v>2036</v>
      </c>
      <c r="Q132" t="s">
        <v>2037</v>
      </c>
      <c r="R132" s="8">
        <f t="shared" ref="R132:R195" si="21">(((K132/60)/60)/24)+DATE(1970,1,1)</f>
        <v>42038.25</v>
      </c>
      <c r="S132" s="8" t="str">
        <f t="shared" ref="S132:S195" si="22">TEXT(R132,"dd")</f>
        <v>03</v>
      </c>
      <c r="T132" s="8" t="str">
        <f t="shared" si="19"/>
        <v>Feb</v>
      </c>
      <c r="U132" s="8" t="str">
        <f t="shared" ref="U132:U195" si="23">TEXT(R132,"yyyy")</f>
        <v>2015</v>
      </c>
      <c r="V132" s="8">
        <f t="shared" ref="V132:V195" si="24">(((L132/60)/60)/24)+DATE(1970,1,1)</f>
        <v>42063.25</v>
      </c>
      <c r="W132" t="str">
        <f t="shared" ref="W132:W195" si="25">TEXT(V132,"dd")</f>
        <v>28</v>
      </c>
      <c r="X132" t="str">
        <f t="shared" ref="X132:X195" si="26">TEXT(V132,"mm")</f>
        <v>02</v>
      </c>
      <c r="Y132" t="str">
        <f t="shared" ref="Y132:Y195" si="27">TEXT(V132,"yyyy")</f>
        <v>2015</v>
      </c>
      <c r="Z132" s="17">
        <f t="shared" ref="Z132:Z195" si="28">V132-R132</f>
        <v>25</v>
      </c>
    </row>
    <row r="133" spans="1:26" x14ac:dyDescent="0.3">
      <c r="A133">
        <v>130</v>
      </c>
      <c r="B133" s="4" t="s">
        <v>311</v>
      </c>
      <c r="C133" s="3" t="s">
        <v>312</v>
      </c>
      <c r="D133">
        <v>9600</v>
      </c>
      <c r="E133">
        <v>14925</v>
      </c>
      <c r="F133" s="17">
        <f t="shared" si="20"/>
        <v>155.46875</v>
      </c>
      <c r="G133" t="s">
        <v>20</v>
      </c>
      <c r="H133">
        <v>533</v>
      </c>
      <c r="I133" t="s">
        <v>36</v>
      </c>
      <c r="J133" t="s">
        <v>37</v>
      </c>
      <c r="K133">
        <v>1319605200</v>
      </c>
      <c r="L133">
        <v>1320991200</v>
      </c>
      <c r="M133" t="b">
        <v>0</v>
      </c>
      <c r="N133" t="b">
        <v>0</v>
      </c>
      <c r="O133" t="s">
        <v>53</v>
      </c>
      <c r="P133" t="s">
        <v>2044</v>
      </c>
      <c r="Q133" t="s">
        <v>2047</v>
      </c>
      <c r="R133" s="8">
        <f t="shared" si="21"/>
        <v>40842.208333333336</v>
      </c>
      <c r="S133" s="8" t="str">
        <f t="shared" si="22"/>
        <v>26</v>
      </c>
      <c r="T133" s="8" t="str">
        <f t="shared" si="19"/>
        <v>Oct</v>
      </c>
      <c r="U133" s="8" t="str">
        <f t="shared" si="23"/>
        <v>2011</v>
      </c>
      <c r="V133" s="8">
        <f t="shared" si="24"/>
        <v>40858.25</v>
      </c>
      <c r="W133" t="str">
        <f t="shared" si="25"/>
        <v>11</v>
      </c>
      <c r="X133" t="str">
        <f t="shared" si="26"/>
        <v>11</v>
      </c>
      <c r="Y133" t="str">
        <f t="shared" si="27"/>
        <v>2011</v>
      </c>
      <c r="Z133" s="17">
        <f t="shared" si="28"/>
        <v>16.041666666664241</v>
      </c>
    </row>
    <row r="134" spans="1:26" ht="31.2" x14ac:dyDescent="0.3">
      <c r="A134">
        <v>131</v>
      </c>
      <c r="B134" s="4" t="s">
        <v>313</v>
      </c>
      <c r="C134" s="3" t="s">
        <v>314</v>
      </c>
      <c r="D134">
        <v>164700</v>
      </c>
      <c r="E134">
        <v>166116</v>
      </c>
      <c r="F134" s="17">
        <f t="shared" si="20"/>
        <v>100.85974499089254</v>
      </c>
      <c r="G134" t="s">
        <v>20</v>
      </c>
      <c r="H134">
        <v>2443</v>
      </c>
      <c r="I134" t="s">
        <v>40</v>
      </c>
      <c r="J134" t="s">
        <v>41</v>
      </c>
      <c r="K134">
        <v>1385704800</v>
      </c>
      <c r="L134">
        <v>1386828000</v>
      </c>
      <c r="M134" t="b">
        <v>0</v>
      </c>
      <c r="N134" t="b">
        <v>0</v>
      </c>
      <c r="O134" t="s">
        <v>28</v>
      </c>
      <c r="P134" t="s">
        <v>2040</v>
      </c>
      <c r="Q134" t="s">
        <v>2041</v>
      </c>
      <c r="R134" s="8">
        <f t="shared" si="21"/>
        <v>41607.25</v>
      </c>
      <c r="S134" s="8" t="str">
        <f t="shared" si="22"/>
        <v>29</v>
      </c>
      <c r="T134" s="8" t="str">
        <f t="shared" si="19"/>
        <v>Nov</v>
      </c>
      <c r="U134" s="8" t="str">
        <f t="shared" si="23"/>
        <v>2013</v>
      </c>
      <c r="V134" s="8">
        <f t="shared" si="24"/>
        <v>41620.25</v>
      </c>
      <c r="W134" t="str">
        <f t="shared" si="25"/>
        <v>12</v>
      </c>
      <c r="X134" t="str">
        <f t="shared" si="26"/>
        <v>12</v>
      </c>
      <c r="Y134" t="str">
        <f t="shared" si="27"/>
        <v>2013</v>
      </c>
      <c r="Z134" s="17">
        <f t="shared" si="28"/>
        <v>13</v>
      </c>
    </row>
    <row r="135" spans="1:26" x14ac:dyDescent="0.3">
      <c r="A135">
        <v>132</v>
      </c>
      <c r="B135" s="4" t="s">
        <v>315</v>
      </c>
      <c r="C135" s="3" t="s">
        <v>316</v>
      </c>
      <c r="D135">
        <v>3300</v>
      </c>
      <c r="E135">
        <v>3834</v>
      </c>
      <c r="F135" s="17">
        <f t="shared" si="20"/>
        <v>116.18181818181819</v>
      </c>
      <c r="G135" t="s">
        <v>20</v>
      </c>
      <c r="H135">
        <v>89</v>
      </c>
      <c r="I135" t="s">
        <v>21</v>
      </c>
      <c r="J135" t="s">
        <v>22</v>
      </c>
      <c r="K135">
        <v>1515736800</v>
      </c>
      <c r="L135">
        <v>1517119200</v>
      </c>
      <c r="M135" t="b">
        <v>0</v>
      </c>
      <c r="N135" t="b">
        <v>1</v>
      </c>
      <c r="O135" t="s">
        <v>33</v>
      </c>
      <c r="P135" t="s">
        <v>2042</v>
      </c>
      <c r="Q135" t="s">
        <v>2043</v>
      </c>
      <c r="R135" s="8">
        <f t="shared" si="21"/>
        <v>43112.25</v>
      </c>
      <c r="S135" s="8" t="str">
        <f t="shared" si="22"/>
        <v>12</v>
      </c>
      <c r="T135" s="8" t="str">
        <f t="shared" ref="T135:T198" si="29">TEXT(R135,"mmm")</f>
        <v>Jan</v>
      </c>
      <c r="U135" s="8" t="str">
        <f t="shared" si="23"/>
        <v>2018</v>
      </c>
      <c r="V135" s="8">
        <f t="shared" si="24"/>
        <v>43128.25</v>
      </c>
      <c r="W135" t="str">
        <f t="shared" si="25"/>
        <v>28</v>
      </c>
      <c r="X135" t="str">
        <f t="shared" si="26"/>
        <v>01</v>
      </c>
      <c r="Y135" t="str">
        <f t="shared" si="27"/>
        <v>2018</v>
      </c>
      <c r="Z135" s="17">
        <f t="shared" si="28"/>
        <v>16</v>
      </c>
    </row>
    <row r="136" spans="1:26" x14ac:dyDescent="0.3">
      <c r="A136">
        <v>133</v>
      </c>
      <c r="B136" s="4" t="s">
        <v>317</v>
      </c>
      <c r="C136" s="3" t="s">
        <v>318</v>
      </c>
      <c r="D136">
        <v>4500</v>
      </c>
      <c r="E136">
        <v>13985</v>
      </c>
      <c r="F136" s="17">
        <f t="shared" si="20"/>
        <v>310.77777777777777</v>
      </c>
      <c r="G136" t="s">
        <v>20</v>
      </c>
      <c r="H136">
        <v>159</v>
      </c>
      <c r="I136" t="s">
        <v>21</v>
      </c>
      <c r="J136" t="s">
        <v>22</v>
      </c>
      <c r="K136">
        <v>1313125200</v>
      </c>
      <c r="L136">
        <v>1315026000</v>
      </c>
      <c r="M136" t="b">
        <v>0</v>
      </c>
      <c r="N136" t="b">
        <v>0</v>
      </c>
      <c r="O136" t="s">
        <v>319</v>
      </c>
      <c r="P136" t="s">
        <v>2038</v>
      </c>
      <c r="Q136" t="s">
        <v>2065</v>
      </c>
      <c r="R136" s="8">
        <f t="shared" si="21"/>
        <v>40767.208333333336</v>
      </c>
      <c r="S136" s="8" t="str">
        <f t="shared" si="22"/>
        <v>12</v>
      </c>
      <c r="T136" s="8" t="str">
        <f t="shared" si="29"/>
        <v>Aug</v>
      </c>
      <c r="U136" s="8" t="str">
        <f t="shared" si="23"/>
        <v>2011</v>
      </c>
      <c r="V136" s="8">
        <f t="shared" si="24"/>
        <v>40789.208333333336</v>
      </c>
      <c r="W136" t="str">
        <f t="shared" si="25"/>
        <v>03</v>
      </c>
      <c r="X136" t="str">
        <f t="shared" si="26"/>
        <v>09</v>
      </c>
      <c r="Y136" t="str">
        <f t="shared" si="27"/>
        <v>2011</v>
      </c>
      <c r="Z136" s="17">
        <f t="shared" si="28"/>
        <v>22</v>
      </c>
    </row>
    <row r="137" spans="1:26" x14ac:dyDescent="0.3">
      <c r="A137">
        <v>134</v>
      </c>
      <c r="B137" s="4" t="s">
        <v>320</v>
      </c>
      <c r="C137" s="3" t="s">
        <v>321</v>
      </c>
      <c r="D137">
        <v>99500</v>
      </c>
      <c r="E137">
        <v>89288</v>
      </c>
      <c r="F137" s="17">
        <f t="shared" si="20"/>
        <v>89.73668341708543</v>
      </c>
      <c r="G137" t="s">
        <v>14</v>
      </c>
      <c r="H137">
        <v>940</v>
      </c>
      <c r="I137" t="s">
        <v>98</v>
      </c>
      <c r="J137" t="s">
        <v>99</v>
      </c>
      <c r="K137">
        <v>1308459600</v>
      </c>
      <c r="L137">
        <v>1312693200</v>
      </c>
      <c r="M137" t="b">
        <v>0</v>
      </c>
      <c r="N137" t="b">
        <v>1</v>
      </c>
      <c r="O137" t="s">
        <v>42</v>
      </c>
      <c r="P137" t="s">
        <v>2044</v>
      </c>
      <c r="Q137" t="s">
        <v>2045</v>
      </c>
      <c r="R137" s="8">
        <f t="shared" si="21"/>
        <v>40713.208333333336</v>
      </c>
      <c r="S137" s="8" t="str">
        <f t="shared" si="22"/>
        <v>19</v>
      </c>
      <c r="T137" s="8" t="str">
        <f t="shared" si="29"/>
        <v>Jun</v>
      </c>
      <c r="U137" s="8" t="str">
        <f t="shared" si="23"/>
        <v>2011</v>
      </c>
      <c r="V137" s="8">
        <f t="shared" si="24"/>
        <v>40762.208333333336</v>
      </c>
      <c r="W137" t="str">
        <f t="shared" si="25"/>
        <v>07</v>
      </c>
      <c r="X137" t="str">
        <f t="shared" si="26"/>
        <v>08</v>
      </c>
      <c r="Y137" t="str">
        <f t="shared" si="27"/>
        <v>2011</v>
      </c>
      <c r="Z137" s="17">
        <f t="shared" si="28"/>
        <v>49</v>
      </c>
    </row>
    <row r="138" spans="1:26" x14ac:dyDescent="0.3">
      <c r="A138">
        <v>135</v>
      </c>
      <c r="B138" s="4" t="s">
        <v>322</v>
      </c>
      <c r="C138" s="3" t="s">
        <v>323</v>
      </c>
      <c r="D138">
        <v>7700</v>
      </c>
      <c r="E138">
        <v>5488</v>
      </c>
      <c r="F138" s="17">
        <f t="shared" si="20"/>
        <v>71.27272727272728</v>
      </c>
      <c r="G138" t="s">
        <v>14</v>
      </c>
      <c r="H138">
        <v>117</v>
      </c>
      <c r="I138" t="s">
        <v>21</v>
      </c>
      <c r="J138" t="s">
        <v>22</v>
      </c>
      <c r="K138">
        <v>1362636000</v>
      </c>
      <c r="L138">
        <v>1363064400</v>
      </c>
      <c r="M138" t="b">
        <v>0</v>
      </c>
      <c r="N138" t="b">
        <v>1</v>
      </c>
      <c r="O138" t="s">
        <v>33</v>
      </c>
      <c r="P138" t="s">
        <v>2042</v>
      </c>
      <c r="Q138" t="s">
        <v>2043</v>
      </c>
      <c r="R138" s="8">
        <f t="shared" si="21"/>
        <v>41340.25</v>
      </c>
      <c r="S138" s="8" t="str">
        <f t="shared" si="22"/>
        <v>07</v>
      </c>
      <c r="T138" s="8" t="str">
        <f t="shared" si="29"/>
        <v>Mar</v>
      </c>
      <c r="U138" s="8" t="str">
        <f t="shared" si="23"/>
        <v>2013</v>
      </c>
      <c r="V138" s="8">
        <f t="shared" si="24"/>
        <v>41345.208333333336</v>
      </c>
      <c r="W138" t="str">
        <f t="shared" si="25"/>
        <v>12</v>
      </c>
      <c r="X138" t="str">
        <f t="shared" si="26"/>
        <v>03</v>
      </c>
      <c r="Y138" t="str">
        <f t="shared" si="27"/>
        <v>2013</v>
      </c>
      <c r="Z138" s="17">
        <f t="shared" si="28"/>
        <v>4.9583333333357587</v>
      </c>
    </row>
    <row r="139" spans="1:26" ht="31.2" x14ac:dyDescent="0.3">
      <c r="A139">
        <v>136</v>
      </c>
      <c r="B139" s="4" t="s">
        <v>324</v>
      </c>
      <c r="C139" s="3" t="s">
        <v>325</v>
      </c>
      <c r="D139">
        <v>82800</v>
      </c>
      <c r="E139">
        <v>2721</v>
      </c>
      <c r="F139" s="17">
        <f t="shared" si="20"/>
        <v>3.2862318840579712</v>
      </c>
      <c r="G139" t="s">
        <v>74</v>
      </c>
      <c r="H139">
        <v>58</v>
      </c>
      <c r="I139" t="s">
        <v>21</v>
      </c>
      <c r="J139" t="s">
        <v>22</v>
      </c>
      <c r="K139">
        <v>1402117200</v>
      </c>
      <c r="L139">
        <v>1403154000</v>
      </c>
      <c r="M139" t="b">
        <v>0</v>
      </c>
      <c r="N139" t="b">
        <v>1</v>
      </c>
      <c r="O139" t="s">
        <v>53</v>
      </c>
      <c r="P139" t="s">
        <v>2044</v>
      </c>
      <c r="Q139" t="s">
        <v>2047</v>
      </c>
      <c r="R139" s="8">
        <f t="shared" si="21"/>
        <v>41797.208333333336</v>
      </c>
      <c r="S139" s="8" t="str">
        <f t="shared" si="22"/>
        <v>07</v>
      </c>
      <c r="T139" s="8" t="str">
        <f t="shared" si="29"/>
        <v>Jun</v>
      </c>
      <c r="U139" s="8" t="str">
        <f t="shared" si="23"/>
        <v>2014</v>
      </c>
      <c r="V139" s="8">
        <f t="shared" si="24"/>
        <v>41809.208333333336</v>
      </c>
      <c r="W139" t="str">
        <f t="shared" si="25"/>
        <v>19</v>
      </c>
      <c r="X139" t="str">
        <f t="shared" si="26"/>
        <v>06</v>
      </c>
      <c r="Y139" t="str">
        <f t="shared" si="27"/>
        <v>2014</v>
      </c>
      <c r="Z139" s="17">
        <f t="shared" si="28"/>
        <v>12</v>
      </c>
    </row>
    <row r="140" spans="1:26" x14ac:dyDescent="0.3">
      <c r="A140">
        <v>137</v>
      </c>
      <c r="B140" s="4" t="s">
        <v>326</v>
      </c>
      <c r="C140" s="3" t="s">
        <v>327</v>
      </c>
      <c r="D140">
        <v>1800</v>
      </c>
      <c r="E140">
        <v>4712</v>
      </c>
      <c r="F140" s="17">
        <f t="shared" si="20"/>
        <v>261.77777777777777</v>
      </c>
      <c r="G140" t="s">
        <v>20</v>
      </c>
      <c r="H140">
        <v>50</v>
      </c>
      <c r="I140" t="s">
        <v>21</v>
      </c>
      <c r="J140" t="s">
        <v>22</v>
      </c>
      <c r="K140">
        <v>1286341200</v>
      </c>
      <c r="L140">
        <v>1286859600</v>
      </c>
      <c r="M140" t="b">
        <v>0</v>
      </c>
      <c r="N140" t="b">
        <v>0</v>
      </c>
      <c r="O140" t="s">
        <v>68</v>
      </c>
      <c r="P140" t="s">
        <v>2050</v>
      </c>
      <c r="Q140" t="s">
        <v>2051</v>
      </c>
      <c r="R140" s="8">
        <f t="shared" si="21"/>
        <v>40457.208333333336</v>
      </c>
      <c r="S140" s="8" t="str">
        <f t="shared" si="22"/>
        <v>06</v>
      </c>
      <c r="T140" s="8" t="str">
        <f t="shared" si="29"/>
        <v>Oct</v>
      </c>
      <c r="U140" s="8" t="str">
        <f t="shared" si="23"/>
        <v>2010</v>
      </c>
      <c r="V140" s="8">
        <f t="shared" si="24"/>
        <v>40463.208333333336</v>
      </c>
      <c r="W140" t="str">
        <f t="shared" si="25"/>
        <v>12</v>
      </c>
      <c r="X140" t="str">
        <f t="shared" si="26"/>
        <v>10</v>
      </c>
      <c r="Y140" t="str">
        <f t="shared" si="27"/>
        <v>2010</v>
      </c>
      <c r="Z140" s="17">
        <f t="shared" si="28"/>
        <v>6</v>
      </c>
    </row>
    <row r="141" spans="1:26" ht="31.2" x14ac:dyDescent="0.3">
      <c r="A141">
        <v>138</v>
      </c>
      <c r="B141" s="4" t="s">
        <v>328</v>
      </c>
      <c r="C141" s="3" t="s">
        <v>329</v>
      </c>
      <c r="D141">
        <v>9600</v>
      </c>
      <c r="E141">
        <v>9216</v>
      </c>
      <c r="F141" s="17">
        <f t="shared" si="20"/>
        <v>96</v>
      </c>
      <c r="G141" t="s">
        <v>14</v>
      </c>
      <c r="H141">
        <v>115</v>
      </c>
      <c r="I141" t="s">
        <v>21</v>
      </c>
      <c r="J141" t="s">
        <v>22</v>
      </c>
      <c r="K141">
        <v>1348808400</v>
      </c>
      <c r="L141">
        <v>1349326800</v>
      </c>
      <c r="M141" t="b">
        <v>0</v>
      </c>
      <c r="N141" t="b">
        <v>0</v>
      </c>
      <c r="O141" t="s">
        <v>292</v>
      </c>
      <c r="P141" t="s">
        <v>2053</v>
      </c>
      <c r="Q141" t="s">
        <v>2064</v>
      </c>
      <c r="R141" s="8">
        <f t="shared" si="21"/>
        <v>41180.208333333336</v>
      </c>
      <c r="S141" s="8" t="str">
        <f t="shared" si="22"/>
        <v>28</v>
      </c>
      <c r="T141" s="8" t="str">
        <f t="shared" si="29"/>
        <v>Sep</v>
      </c>
      <c r="U141" s="8" t="str">
        <f t="shared" si="23"/>
        <v>2012</v>
      </c>
      <c r="V141" s="8">
        <f t="shared" si="24"/>
        <v>41186.208333333336</v>
      </c>
      <c r="W141" t="str">
        <f t="shared" si="25"/>
        <v>04</v>
      </c>
      <c r="X141" t="str">
        <f t="shared" si="26"/>
        <v>10</v>
      </c>
      <c r="Y141" t="str">
        <f t="shared" si="27"/>
        <v>2012</v>
      </c>
      <c r="Z141" s="17">
        <f t="shared" si="28"/>
        <v>6</v>
      </c>
    </row>
    <row r="142" spans="1:26" x14ac:dyDescent="0.3">
      <c r="A142">
        <v>139</v>
      </c>
      <c r="B142" s="4" t="s">
        <v>330</v>
      </c>
      <c r="C142" s="3" t="s">
        <v>331</v>
      </c>
      <c r="D142">
        <v>92100</v>
      </c>
      <c r="E142">
        <v>19246</v>
      </c>
      <c r="F142" s="17">
        <f t="shared" si="20"/>
        <v>20.896851248642779</v>
      </c>
      <c r="G142" t="s">
        <v>14</v>
      </c>
      <c r="H142">
        <v>326</v>
      </c>
      <c r="I142" t="s">
        <v>21</v>
      </c>
      <c r="J142" t="s">
        <v>22</v>
      </c>
      <c r="K142">
        <v>1429592400</v>
      </c>
      <c r="L142">
        <v>1430974800</v>
      </c>
      <c r="M142" t="b">
        <v>0</v>
      </c>
      <c r="N142" t="b">
        <v>1</v>
      </c>
      <c r="O142" t="s">
        <v>65</v>
      </c>
      <c r="P142" t="s">
        <v>2040</v>
      </c>
      <c r="Q142" t="s">
        <v>2049</v>
      </c>
      <c r="R142" s="8">
        <f t="shared" si="21"/>
        <v>42115.208333333328</v>
      </c>
      <c r="S142" s="8" t="str">
        <f t="shared" si="22"/>
        <v>21</v>
      </c>
      <c r="T142" s="8" t="str">
        <f t="shared" si="29"/>
        <v>Apr</v>
      </c>
      <c r="U142" s="8" t="str">
        <f t="shared" si="23"/>
        <v>2015</v>
      </c>
      <c r="V142" s="8">
        <f t="shared" si="24"/>
        <v>42131.208333333328</v>
      </c>
      <c r="W142" t="str">
        <f t="shared" si="25"/>
        <v>07</v>
      </c>
      <c r="X142" t="str">
        <f t="shared" si="26"/>
        <v>05</v>
      </c>
      <c r="Y142" t="str">
        <f t="shared" si="27"/>
        <v>2015</v>
      </c>
      <c r="Z142" s="17">
        <f t="shared" si="28"/>
        <v>16</v>
      </c>
    </row>
    <row r="143" spans="1:26" ht="31.2" x14ac:dyDescent="0.3">
      <c r="A143">
        <v>140</v>
      </c>
      <c r="B143" s="4" t="s">
        <v>332</v>
      </c>
      <c r="C143" s="3" t="s">
        <v>333</v>
      </c>
      <c r="D143">
        <v>5500</v>
      </c>
      <c r="E143">
        <v>12274</v>
      </c>
      <c r="F143" s="17">
        <f t="shared" si="20"/>
        <v>223.16363636363636</v>
      </c>
      <c r="G143" t="s">
        <v>20</v>
      </c>
      <c r="H143">
        <v>186</v>
      </c>
      <c r="I143" t="s">
        <v>21</v>
      </c>
      <c r="J143" t="s">
        <v>22</v>
      </c>
      <c r="K143">
        <v>1519538400</v>
      </c>
      <c r="L143">
        <v>1519970400</v>
      </c>
      <c r="M143" t="b">
        <v>0</v>
      </c>
      <c r="N143" t="b">
        <v>0</v>
      </c>
      <c r="O143" t="s">
        <v>42</v>
      </c>
      <c r="P143" t="s">
        <v>2044</v>
      </c>
      <c r="Q143" t="s">
        <v>2045</v>
      </c>
      <c r="R143" s="8">
        <f t="shared" si="21"/>
        <v>43156.25</v>
      </c>
      <c r="S143" s="8" t="str">
        <f t="shared" si="22"/>
        <v>25</v>
      </c>
      <c r="T143" s="8" t="str">
        <f t="shared" si="29"/>
        <v>Feb</v>
      </c>
      <c r="U143" s="8" t="str">
        <f t="shared" si="23"/>
        <v>2018</v>
      </c>
      <c r="V143" s="8">
        <f t="shared" si="24"/>
        <v>43161.25</v>
      </c>
      <c r="W143" t="str">
        <f t="shared" si="25"/>
        <v>02</v>
      </c>
      <c r="X143" t="str">
        <f t="shared" si="26"/>
        <v>03</v>
      </c>
      <c r="Y143" t="str">
        <f t="shared" si="27"/>
        <v>2018</v>
      </c>
      <c r="Z143" s="17">
        <f t="shared" si="28"/>
        <v>5</v>
      </c>
    </row>
    <row r="144" spans="1:26" x14ac:dyDescent="0.3">
      <c r="A144">
        <v>141</v>
      </c>
      <c r="B144" s="4" t="s">
        <v>334</v>
      </c>
      <c r="C144" s="3" t="s">
        <v>335</v>
      </c>
      <c r="D144">
        <v>64300</v>
      </c>
      <c r="E144">
        <v>65323</v>
      </c>
      <c r="F144" s="17">
        <f t="shared" si="20"/>
        <v>101.59097978227061</v>
      </c>
      <c r="G144" t="s">
        <v>20</v>
      </c>
      <c r="H144">
        <v>1071</v>
      </c>
      <c r="I144" t="s">
        <v>21</v>
      </c>
      <c r="J144" t="s">
        <v>22</v>
      </c>
      <c r="K144">
        <v>1434085200</v>
      </c>
      <c r="L144">
        <v>1434603600</v>
      </c>
      <c r="M144" t="b">
        <v>0</v>
      </c>
      <c r="N144" t="b">
        <v>0</v>
      </c>
      <c r="O144" t="s">
        <v>28</v>
      </c>
      <c r="P144" t="s">
        <v>2040</v>
      </c>
      <c r="Q144" t="s">
        <v>2041</v>
      </c>
      <c r="R144" s="8">
        <f t="shared" si="21"/>
        <v>42167.208333333328</v>
      </c>
      <c r="S144" s="8" t="str">
        <f t="shared" si="22"/>
        <v>12</v>
      </c>
      <c r="T144" s="8" t="str">
        <f t="shared" si="29"/>
        <v>Jun</v>
      </c>
      <c r="U144" s="8" t="str">
        <f t="shared" si="23"/>
        <v>2015</v>
      </c>
      <c r="V144" s="8">
        <f t="shared" si="24"/>
        <v>42173.208333333328</v>
      </c>
      <c r="W144" t="str">
        <f t="shared" si="25"/>
        <v>18</v>
      </c>
      <c r="X144" t="str">
        <f t="shared" si="26"/>
        <v>06</v>
      </c>
      <c r="Y144" t="str">
        <f t="shared" si="27"/>
        <v>2015</v>
      </c>
      <c r="Z144" s="17">
        <f t="shared" si="28"/>
        <v>6</v>
      </c>
    </row>
    <row r="145" spans="1:26" ht="31.2" x14ac:dyDescent="0.3">
      <c r="A145">
        <v>142</v>
      </c>
      <c r="B145" s="4" t="s">
        <v>336</v>
      </c>
      <c r="C145" s="3" t="s">
        <v>337</v>
      </c>
      <c r="D145">
        <v>5000</v>
      </c>
      <c r="E145">
        <v>11502</v>
      </c>
      <c r="F145" s="17">
        <f t="shared" si="20"/>
        <v>230.03999999999996</v>
      </c>
      <c r="G145" t="s">
        <v>20</v>
      </c>
      <c r="H145">
        <v>117</v>
      </c>
      <c r="I145" t="s">
        <v>21</v>
      </c>
      <c r="J145" t="s">
        <v>22</v>
      </c>
      <c r="K145">
        <v>1333688400</v>
      </c>
      <c r="L145">
        <v>1337230800</v>
      </c>
      <c r="M145" t="b">
        <v>0</v>
      </c>
      <c r="N145" t="b">
        <v>0</v>
      </c>
      <c r="O145" t="s">
        <v>28</v>
      </c>
      <c r="P145" t="s">
        <v>2040</v>
      </c>
      <c r="Q145" t="s">
        <v>2041</v>
      </c>
      <c r="R145" s="8">
        <f t="shared" si="21"/>
        <v>41005.208333333336</v>
      </c>
      <c r="S145" s="8" t="str">
        <f t="shared" si="22"/>
        <v>06</v>
      </c>
      <c r="T145" s="8" t="str">
        <f t="shared" si="29"/>
        <v>Apr</v>
      </c>
      <c r="U145" s="8" t="str">
        <f t="shared" si="23"/>
        <v>2012</v>
      </c>
      <c r="V145" s="8">
        <f t="shared" si="24"/>
        <v>41046.208333333336</v>
      </c>
      <c r="W145" t="str">
        <f t="shared" si="25"/>
        <v>17</v>
      </c>
      <c r="X145" t="str">
        <f t="shared" si="26"/>
        <v>05</v>
      </c>
      <c r="Y145" t="str">
        <f t="shared" si="27"/>
        <v>2012</v>
      </c>
      <c r="Z145" s="17">
        <f t="shared" si="28"/>
        <v>41</v>
      </c>
    </row>
    <row r="146" spans="1:26" x14ac:dyDescent="0.3">
      <c r="A146">
        <v>143</v>
      </c>
      <c r="B146" s="4" t="s">
        <v>338</v>
      </c>
      <c r="C146" s="3" t="s">
        <v>339</v>
      </c>
      <c r="D146">
        <v>5400</v>
      </c>
      <c r="E146">
        <v>7322</v>
      </c>
      <c r="F146" s="17">
        <f t="shared" si="20"/>
        <v>135.59259259259261</v>
      </c>
      <c r="G146" t="s">
        <v>20</v>
      </c>
      <c r="H146">
        <v>70</v>
      </c>
      <c r="I146" t="s">
        <v>21</v>
      </c>
      <c r="J146" t="s">
        <v>22</v>
      </c>
      <c r="K146">
        <v>1277701200</v>
      </c>
      <c r="L146">
        <v>1279429200</v>
      </c>
      <c r="M146" t="b">
        <v>0</v>
      </c>
      <c r="N146" t="b">
        <v>0</v>
      </c>
      <c r="O146" t="s">
        <v>60</v>
      </c>
      <c r="P146" t="s">
        <v>2038</v>
      </c>
      <c r="Q146" t="s">
        <v>2048</v>
      </c>
      <c r="R146" s="8">
        <f t="shared" si="21"/>
        <v>40357.208333333336</v>
      </c>
      <c r="S146" s="8" t="str">
        <f t="shared" si="22"/>
        <v>28</v>
      </c>
      <c r="T146" s="8" t="str">
        <f t="shared" si="29"/>
        <v>Jun</v>
      </c>
      <c r="U146" s="8" t="str">
        <f t="shared" si="23"/>
        <v>2010</v>
      </c>
      <c r="V146" s="8">
        <f t="shared" si="24"/>
        <v>40377.208333333336</v>
      </c>
      <c r="W146" t="str">
        <f t="shared" si="25"/>
        <v>18</v>
      </c>
      <c r="X146" t="str">
        <f t="shared" si="26"/>
        <v>07</v>
      </c>
      <c r="Y146" t="str">
        <f t="shared" si="27"/>
        <v>2010</v>
      </c>
      <c r="Z146" s="17">
        <f t="shared" si="28"/>
        <v>20</v>
      </c>
    </row>
    <row r="147" spans="1:26" x14ac:dyDescent="0.3">
      <c r="A147">
        <v>144</v>
      </c>
      <c r="B147" s="4" t="s">
        <v>340</v>
      </c>
      <c r="C147" s="3" t="s">
        <v>341</v>
      </c>
      <c r="D147">
        <v>9000</v>
      </c>
      <c r="E147">
        <v>11619</v>
      </c>
      <c r="F147" s="17">
        <f t="shared" si="20"/>
        <v>129.1</v>
      </c>
      <c r="G147" t="s">
        <v>20</v>
      </c>
      <c r="H147">
        <v>135</v>
      </c>
      <c r="I147" t="s">
        <v>21</v>
      </c>
      <c r="J147" t="s">
        <v>22</v>
      </c>
      <c r="K147">
        <v>1560747600</v>
      </c>
      <c r="L147">
        <v>1561438800</v>
      </c>
      <c r="M147" t="b">
        <v>0</v>
      </c>
      <c r="N147" t="b">
        <v>0</v>
      </c>
      <c r="O147" t="s">
        <v>33</v>
      </c>
      <c r="P147" t="s">
        <v>2042</v>
      </c>
      <c r="Q147" t="s">
        <v>2043</v>
      </c>
      <c r="R147" s="8">
        <f t="shared" si="21"/>
        <v>43633.208333333328</v>
      </c>
      <c r="S147" s="8" t="str">
        <f t="shared" si="22"/>
        <v>17</v>
      </c>
      <c r="T147" s="8" t="str">
        <f t="shared" si="29"/>
        <v>Jun</v>
      </c>
      <c r="U147" s="8" t="str">
        <f t="shared" si="23"/>
        <v>2019</v>
      </c>
      <c r="V147" s="8">
        <f t="shared" si="24"/>
        <v>43641.208333333328</v>
      </c>
      <c r="W147" t="str">
        <f t="shared" si="25"/>
        <v>25</v>
      </c>
      <c r="X147" t="str">
        <f t="shared" si="26"/>
        <v>06</v>
      </c>
      <c r="Y147" t="str">
        <f t="shared" si="27"/>
        <v>2019</v>
      </c>
      <c r="Z147" s="17">
        <f t="shared" si="28"/>
        <v>8</v>
      </c>
    </row>
    <row r="148" spans="1:26" x14ac:dyDescent="0.3">
      <c r="A148">
        <v>145</v>
      </c>
      <c r="B148" s="4" t="s">
        <v>342</v>
      </c>
      <c r="C148" s="3" t="s">
        <v>343</v>
      </c>
      <c r="D148">
        <v>25000</v>
      </c>
      <c r="E148">
        <v>59128</v>
      </c>
      <c r="F148" s="17">
        <f t="shared" si="20"/>
        <v>236.512</v>
      </c>
      <c r="G148" t="s">
        <v>20</v>
      </c>
      <c r="H148">
        <v>768</v>
      </c>
      <c r="I148" t="s">
        <v>98</v>
      </c>
      <c r="J148" t="s">
        <v>99</v>
      </c>
      <c r="K148">
        <v>1410066000</v>
      </c>
      <c r="L148">
        <v>1410498000</v>
      </c>
      <c r="M148" t="b">
        <v>0</v>
      </c>
      <c r="N148" t="b">
        <v>0</v>
      </c>
      <c r="O148" t="s">
        <v>65</v>
      </c>
      <c r="P148" t="s">
        <v>2040</v>
      </c>
      <c r="Q148" t="s">
        <v>2049</v>
      </c>
      <c r="R148" s="8">
        <f t="shared" si="21"/>
        <v>41889.208333333336</v>
      </c>
      <c r="S148" s="8" t="str">
        <f t="shared" si="22"/>
        <v>07</v>
      </c>
      <c r="T148" s="8" t="str">
        <f t="shared" si="29"/>
        <v>Sep</v>
      </c>
      <c r="U148" s="8" t="str">
        <f t="shared" si="23"/>
        <v>2014</v>
      </c>
      <c r="V148" s="8">
        <f t="shared" si="24"/>
        <v>41894.208333333336</v>
      </c>
      <c r="W148" t="str">
        <f t="shared" si="25"/>
        <v>12</v>
      </c>
      <c r="X148" t="str">
        <f t="shared" si="26"/>
        <v>09</v>
      </c>
      <c r="Y148" t="str">
        <f t="shared" si="27"/>
        <v>2014</v>
      </c>
      <c r="Z148" s="17">
        <f t="shared" si="28"/>
        <v>5</v>
      </c>
    </row>
    <row r="149" spans="1:26" ht="31.2" x14ac:dyDescent="0.3">
      <c r="A149">
        <v>146</v>
      </c>
      <c r="B149" s="4" t="s">
        <v>344</v>
      </c>
      <c r="C149" s="3" t="s">
        <v>345</v>
      </c>
      <c r="D149">
        <v>8800</v>
      </c>
      <c r="E149">
        <v>1518</v>
      </c>
      <c r="F149" s="17">
        <f t="shared" si="20"/>
        <v>17.25</v>
      </c>
      <c r="G149" t="s">
        <v>74</v>
      </c>
      <c r="H149">
        <v>51</v>
      </c>
      <c r="I149" t="s">
        <v>21</v>
      </c>
      <c r="J149" t="s">
        <v>22</v>
      </c>
      <c r="K149">
        <v>1320732000</v>
      </c>
      <c r="L149">
        <v>1322460000</v>
      </c>
      <c r="M149" t="b">
        <v>0</v>
      </c>
      <c r="N149" t="b">
        <v>0</v>
      </c>
      <c r="O149" t="s">
        <v>33</v>
      </c>
      <c r="P149" t="s">
        <v>2042</v>
      </c>
      <c r="Q149" t="s">
        <v>2043</v>
      </c>
      <c r="R149" s="8">
        <f t="shared" si="21"/>
        <v>40855.25</v>
      </c>
      <c r="S149" s="8" t="str">
        <f t="shared" si="22"/>
        <v>08</v>
      </c>
      <c r="T149" s="8" t="str">
        <f t="shared" si="29"/>
        <v>Nov</v>
      </c>
      <c r="U149" s="8" t="str">
        <f t="shared" si="23"/>
        <v>2011</v>
      </c>
      <c r="V149" s="8">
        <f t="shared" si="24"/>
        <v>40875.25</v>
      </c>
      <c r="W149" t="str">
        <f t="shared" si="25"/>
        <v>28</v>
      </c>
      <c r="X149" t="str">
        <f t="shared" si="26"/>
        <v>11</v>
      </c>
      <c r="Y149" t="str">
        <f t="shared" si="27"/>
        <v>2011</v>
      </c>
      <c r="Z149" s="17">
        <f t="shared" si="28"/>
        <v>20</v>
      </c>
    </row>
    <row r="150" spans="1:26" ht="31.2" x14ac:dyDescent="0.3">
      <c r="A150">
        <v>147</v>
      </c>
      <c r="B150" s="4" t="s">
        <v>346</v>
      </c>
      <c r="C150" s="3" t="s">
        <v>347</v>
      </c>
      <c r="D150">
        <v>8300</v>
      </c>
      <c r="E150">
        <v>9337</v>
      </c>
      <c r="F150" s="17">
        <f t="shared" si="20"/>
        <v>112.49397590361446</v>
      </c>
      <c r="G150" t="s">
        <v>20</v>
      </c>
      <c r="H150">
        <v>199</v>
      </c>
      <c r="I150" t="s">
        <v>21</v>
      </c>
      <c r="J150" t="s">
        <v>22</v>
      </c>
      <c r="K150">
        <v>1465794000</v>
      </c>
      <c r="L150">
        <v>1466312400</v>
      </c>
      <c r="M150" t="b">
        <v>0</v>
      </c>
      <c r="N150" t="b">
        <v>1</v>
      </c>
      <c r="O150" t="s">
        <v>33</v>
      </c>
      <c r="P150" t="s">
        <v>2042</v>
      </c>
      <c r="Q150" t="s">
        <v>2043</v>
      </c>
      <c r="R150" s="8">
        <f t="shared" si="21"/>
        <v>42534.208333333328</v>
      </c>
      <c r="S150" s="8" t="str">
        <f t="shared" si="22"/>
        <v>13</v>
      </c>
      <c r="T150" s="8" t="str">
        <f t="shared" si="29"/>
        <v>Jun</v>
      </c>
      <c r="U150" s="8" t="str">
        <f t="shared" si="23"/>
        <v>2016</v>
      </c>
      <c r="V150" s="8">
        <f t="shared" si="24"/>
        <v>42540.208333333328</v>
      </c>
      <c r="W150" t="str">
        <f t="shared" si="25"/>
        <v>19</v>
      </c>
      <c r="X150" t="str">
        <f t="shared" si="26"/>
        <v>06</v>
      </c>
      <c r="Y150" t="str">
        <f t="shared" si="27"/>
        <v>2016</v>
      </c>
      <c r="Z150" s="17">
        <f t="shared" si="28"/>
        <v>6</v>
      </c>
    </row>
    <row r="151" spans="1:26" x14ac:dyDescent="0.3">
      <c r="A151">
        <v>148</v>
      </c>
      <c r="B151" s="4" t="s">
        <v>348</v>
      </c>
      <c r="C151" s="3" t="s">
        <v>349</v>
      </c>
      <c r="D151">
        <v>9300</v>
      </c>
      <c r="E151">
        <v>11255</v>
      </c>
      <c r="F151" s="17">
        <f t="shared" si="20"/>
        <v>121.02150537634408</v>
      </c>
      <c r="G151" t="s">
        <v>20</v>
      </c>
      <c r="H151">
        <v>107</v>
      </c>
      <c r="I151" t="s">
        <v>21</v>
      </c>
      <c r="J151" t="s">
        <v>22</v>
      </c>
      <c r="K151">
        <v>1500958800</v>
      </c>
      <c r="L151">
        <v>1501736400</v>
      </c>
      <c r="M151" t="b">
        <v>0</v>
      </c>
      <c r="N151" t="b">
        <v>0</v>
      </c>
      <c r="O151" t="s">
        <v>65</v>
      </c>
      <c r="P151" t="s">
        <v>2040</v>
      </c>
      <c r="Q151" t="s">
        <v>2049</v>
      </c>
      <c r="R151" s="8">
        <f t="shared" si="21"/>
        <v>42941.208333333328</v>
      </c>
      <c r="S151" s="8" t="str">
        <f t="shared" si="22"/>
        <v>25</v>
      </c>
      <c r="T151" s="8" t="str">
        <f t="shared" si="29"/>
        <v>Jul</v>
      </c>
      <c r="U151" s="8" t="str">
        <f t="shared" si="23"/>
        <v>2017</v>
      </c>
      <c r="V151" s="8">
        <f t="shared" si="24"/>
        <v>42950.208333333328</v>
      </c>
      <c r="W151" t="str">
        <f t="shared" si="25"/>
        <v>03</v>
      </c>
      <c r="X151" t="str">
        <f t="shared" si="26"/>
        <v>08</v>
      </c>
      <c r="Y151" t="str">
        <f t="shared" si="27"/>
        <v>2017</v>
      </c>
      <c r="Z151" s="17">
        <f t="shared" si="28"/>
        <v>9</v>
      </c>
    </row>
    <row r="152" spans="1:26" x14ac:dyDescent="0.3">
      <c r="A152">
        <v>149</v>
      </c>
      <c r="B152" s="4" t="s">
        <v>350</v>
      </c>
      <c r="C152" s="3" t="s">
        <v>351</v>
      </c>
      <c r="D152">
        <v>6200</v>
      </c>
      <c r="E152">
        <v>13632</v>
      </c>
      <c r="F152" s="17">
        <f t="shared" si="20"/>
        <v>219.87096774193549</v>
      </c>
      <c r="G152" t="s">
        <v>20</v>
      </c>
      <c r="H152">
        <v>195</v>
      </c>
      <c r="I152" t="s">
        <v>21</v>
      </c>
      <c r="J152" t="s">
        <v>22</v>
      </c>
      <c r="K152">
        <v>1357020000</v>
      </c>
      <c r="L152">
        <v>1361512800</v>
      </c>
      <c r="M152" t="b">
        <v>0</v>
      </c>
      <c r="N152" t="b">
        <v>0</v>
      </c>
      <c r="O152" t="s">
        <v>60</v>
      </c>
      <c r="P152" t="s">
        <v>2038</v>
      </c>
      <c r="Q152" t="s">
        <v>2048</v>
      </c>
      <c r="R152" s="8">
        <f t="shared" si="21"/>
        <v>41275.25</v>
      </c>
      <c r="S152" s="8" t="str">
        <f t="shared" si="22"/>
        <v>01</v>
      </c>
      <c r="T152" s="8" t="str">
        <f t="shared" si="29"/>
        <v>Jan</v>
      </c>
      <c r="U152" s="8" t="str">
        <f t="shared" si="23"/>
        <v>2013</v>
      </c>
      <c r="V152" s="8">
        <f t="shared" si="24"/>
        <v>41327.25</v>
      </c>
      <c r="W152" t="str">
        <f t="shared" si="25"/>
        <v>22</v>
      </c>
      <c r="X152" t="str">
        <f t="shared" si="26"/>
        <v>02</v>
      </c>
      <c r="Y152" t="str">
        <f t="shared" si="27"/>
        <v>2013</v>
      </c>
      <c r="Z152" s="17">
        <f t="shared" si="28"/>
        <v>52</v>
      </c>
    </row>
    <row r="153" spans="1:26" x14ac:dyDescent="0.3">
      <c r="A153">
        <v>150</v>
      </c>
      <c r="B153" s="4" t="s">
        <v>352</v>
      </c>
      <c r="C153" s="3" t="s">
        <v>353</v>
      </c>
      <c r="D153">
        <v>100</v>
      </c>
      <c r="E153">
        <v>1</v>
      </c>
      <c r="F153" s="17">
        <f t="shared" si="20"/>
        <v>1</v>
      </c>
      <c r="G153" t="s">
        <v>14</v>
      </c>
      <c r="H153">
        <v>1</v>
      </c>
      <c r="I153" t="s">
        <v>21</v>
      </c>
      <c r="J153" t="s">
        <v>22</v>
      </c>
      <c r="K153">
        <v>1544940000</v>
      </c>
      <c r="L153">
        <v>1545026400</v>
      </c>
      <c r="M153" t="b">
        <v>0</v>
      </c>
      <c r="N153" t="b">
        <v>0</v>
      </c>
      <c r="O153" t="s">
        <v>23</v>
      </c>
      <c r="P153" t="s">
        <v>2038</v>
      </c>
      <c r="Q153" t="s">
        <v>2039</v>
      </c>
      <c r="R153" s="8">
        <f t="shared" si="21"/>
        <v>43450.25</v>
      </c>
      <c r="S153" s="8" t="str">
        <f t="shared" si="22"/>
        <v>16</v>
      </c>
      <c r="T153" s="8" t="str">
        <f t="shared" si="29"/>
        <v>Dec</v>
      </c>
      <c r="U153" s="8" t="str">
        <f t="shared" si="23"/>
        <v>2018</v>
      </c>
      <c r="V153" s="8">
        <f t="shared" si="24"/>
        <v>43451.25</v>
      </c>
      <c r="W153" t="str">
        <f t="shared" si="25"/>
        <v>17</v>
      </c>
      <c r="X153" t="str">
        <f t="shared" si="26"/>
        <v>12</v>
      </c>
      <c r="Y153" t="str">
        <f t="shared" si="27"/>
        <v>2018</v>
      </c>
      <c r="Z153" s="17">
        <f t="shared" si="28"/>
        <v>1</v>
      </c>
    </row>
    <row r="154" spans="1:26" x14ac:dyDescent="0.3">
      <c r="A154">
        <v>151</v>
      </c>
      <c r="B154" s="4" t="s">
        <v>354</v>
      </c>
      <c r="C154" s="3" t="s">
        <v>355</v>
      </c>
      <c r="D154">
        <v>137200</v>
      </c>
      <c r="E154">
        <v>88037</v>
      </c>
      <c r="F154" s="17">
        <f t="shared" si="20"/>
        <v>64.166909620991248</v>
      </c>
      <c r="G154" t="s">
        <v>14</v>
      </c>
      <c r="H154">
        <v>1467</v>
      </c>
      <c r="I154" t="s">
        <v>21</v>
      </c>
      <c r="J154" t="s">
        <v>22</v>
      </c>
      <c r="K154">
        <v>1402290000</v>
      </c>
      <c r="L154">
        <v>1406696400</v>
      </c>
      <c r="M154" t="b">
        <v>0</v>
      </c>
      <c r="N154" t="b">
        <v>0</v>
      </c>
      <c r="O154" t="s">
        <v>50</v>
      </c>
      <c r="P154" t="s">
        <v>2038</v>
      </c>
      <c r="Q154" t="s">
        <v>2046</v>
      </c>
      <c r="R154" s="8">
        <f t="shared" si="21"/>
        <v>41799.208333333336</v>
      </c>
      <c r="S154" s="8" t="str">
        <f t="shared" si="22"/>
        <v>09</v>
      </c>
      <c r="T154" s="8" t="str">
        <f t="shared" si="29"/>
        <v>Jun</v>
      </c>
      <c r="U154" s="8" t="str">
        <f t="shared" si="23"/>
        <v>2014</v>
      </c>
      <c r="V154" s="8">
        <f t="shared" si="24"/>
        <v>41850.208333333336</v>
      </c>
      <c r="W154" t="str">
        <f t="shared" si="25"/>
        <v>30</v>
      </c>
      <c r="X154" t="str">
        <f t="shared" si="26"/>
        <v>07</v>
      </c>
      <c r="Y154" t="str">
        <f t="shared" si="27"/>
        <v>2014</v>
      </c>
      <c r="Z154" s="17">
        <f t="shared" si="28"/>
        <v>51</v>
      </c>
    </row>
    <row r="155" spans="1:26" x14ac:dyDescent="0.3">
      <c r="A155">
        <v>152</v>
      </c>
      <c r="B155" s="4" t="s">
        <v>356</v>
      </c>
      <c r="C155" s="3" t="s">
        <v>357</v>
      </c>
      <c r="D155">
        <v>41500</v>
      </c>
      <c r="E155">
        <v>175573</v>
      </c>
      <c r="F155" s="17">
        <f t="shared" si="20"/>
        <v>423.06746987951806</v>
      </c>
      <c r="G155" t="s">
        <v>20</v>
      </c>
      <c r="H155">
        <v>3376</v>
      </c>
      <c r="I155" t="s">
        <v>21</v>
      </c>
      <c r="J155" t="s">
        <v>22</v>
      </c>
      <c r="K155">
        <v>1487311200</v>
      </c>
      <c r="L155">
        <v>1487916000</v>
      </c>
      <c r="M155" t="b">
        <v>0</v>
      </c>
      <c r="N155" t="b">
        <v>0</v>
      </c>
      <c r="O155" t="s">
        <v>60</v>
      </c>
      <c r="P155" t="s">
        <v>2038</v>
      </c>
      <c r="Q155" t="s">
        <v>2048</v>
      </c>
      <c r="R155" s="8">
        <f t="shared" si="21"/>
        <v>42783.25</v>
      </c>
      <c r="S155" s="8" t="str">
        <f t="shared" si="22"/>
        <v>17</v>
      </c>
      <c r="T155" s="8" t="str">
        <f t="shared" si="29"/>
        <v>Feb</v>
      </c>
      <c r="U155" s="8" t="str">
        <f t="shared" si="23"/>
        <v>2017</v>
      </c>
      <c r="V155" s="8">
        <f t="shared" si="24"/>
        <v>42790.25</v>
      </c>
      <c r="W155" t="str">
        <f t="shared" si="25"/>
        <v>24</v>
      </c>
      <c r="X155" t="str">
        <f t="shared" si="26"/>
        <v>02</v>
      </c>
      <c r="Y155" t="str">
        <f t="shared" si="27"/>
        <v>2017</v>
      </c>
      <c r="Z155" s="17">
        <f t="shared" si="28"/>
        <v>7</v>
      </c>
    </row>
    <row r="156" spans="1:26" x14ac:dyDescent="0.3">
      <c r="A156">
        <v>153</v>
      </c>
      <c r="B156" s="4" t="s">
        <v>358</v>
      </c>
      <c r="C156" s="3" t="s">
        <v>359</v>
      </c>
      <c r="D156">
        <v>189400</v>
      </c>
      <c r="E156">
        <v>176112</v>
      </c>
      <c r="F156" s="17">
        <f t="shared" si="20"/>
        <v>92.984160506863773</v>
      </c>
      <c r="G156" t="s">
        <v>14</v>
      </c>
      <c r="H156">
        <v>5681</v>
      </c>
      <c r="I156" t="s">
        <v>21</v>
      </c>
      <c r="J156" t="s">
        <v>22</v>
      </c>
      <c r="K156">
        <v>1350622800</v>
      </c>
      <c r="L156">
        <v>1351141200</v>
      </c>
      <c r="M156" t="b">
        <v>0</v>
      </c>
      <c r="N156" t="b">
        <v>0</v>
      </c>
      <c r="O156" t="s">
        <v>33</v>
      </c>
      <c r="P156" t="s">
        <v>2042</v>
      </c>
      <c r="Q156" t="s">
        <v>2043</v>
      </c>
      <c r="R156" s="8">
        <f t="shared" si="21"/>
        <v>41201.208333333336</v>
      </c>
      <c r="S156" s="8" t="str">
        <f t="shared" si="22"/>
        <v>19</v>
      </c>
      <c r="T156" s="8" t="str">
        <f t="shared" si="29"/>
        <v>Oct</v>
      </c>
      <c r="U156" s="8" t="str">
        <f t="shared" si="23"/>
        <v>2012</v>
      </c>
      <c r="V156" s="8">
        <f t="shared" si="24"/>
        <v>41207.208333333336</v>
      </c>
      <c r="W156" t="str">
        <f t="shared" si="25"/>
        <v>25</v>
      </c>
      <c r="X156" t="str">
        <f t="shared" si="26"/>
        <v>10</v>
      </c>
      <c r="Y156" t="str">
        <f t="shared" si="27"/>
        <v>2012</v>
      </c>
      <c r="Z156" s="17">
        <f t="shared" si="28"/>
        <v>6</v>
      </c>
    </row>
    <row r="157" spans="1:26" x14ac:dyDescent="0.3">
      <c r="A157">
        <v>154</v>
      </c>
      <c r="B157" s="4" t="s">
        <v>360</v>
      </c>
      <c r="C157" s="3" t="s">
        <v>361</v>
      </c>
      <c r="D157">
        <v>171300</v>
      </c>
      <c r="E157">
        <v>100650</v>
      </c>
      <c r="F157" s="17">
        <f t="shared" si="20"/>
        <v>58.756567425569173</v>
      </c>
      <c r="G157" t="s">
        <v>14</v>
      </c>
      <c r="H157">
        <v>1059</v>
      </c>
      <c r="I157" t="s">
        <v>21</v>
      </c>
      <c r="J157" t="s">
        <v>22</v>
      </c>
      <c r="K157">
        <v>1463029200</v>
      </c>
      <c r="L157">
        <v>1465016400</v>
      </c>
      <c r="M157" t="b">
        <v>0</v>
      </c>
      <c r="N157" t="b">
        <v>1</v>
      </c>
      <c r="O157" t="s">
        <v>60</v>
      </c>
      <c r="P157" t="s">
        <v>2038</v>
      </c>
      <c r="Q157" t="s">
        <v>2048</v>
      </c>
      <c r="R157" s="8">
        <f t="shared" si="21"/>
        <v>42502.208333333328</v>
      </c>
      <c r="S157" s="8" t="str">
        <f t="shared" si="22"/>
        <v>12</v>
      </c>
      <c r="T157" s="8" t="str">
        <f t="shared" si="29"/>
        <v>May</v>
      </c>
      <c r="U157" s="8" t="str">
        <f t="shared" si="23"/>
        <v>2016</v>
      </c>
      <c r="V157" s="8">
        <f t="shared" si="24"/>
        <v>42525.208333333328</v>
      </c>
      <c r="W157" t="str">
        <f t="shared" si="25"/>
        <v>04</v>
      </c>
      <c r="X157" t="str">
        <f t="shared" si="26"/>
        <v>06</v>
      </c>
      <c r="Y157" t="str">
        <f t="shared" si="27"/>
        <v>2016</v>
      </c>
      <c r="Z157" s="17">
        <f t="shared" si="28"/>
        <v>23</v>
      </c>
    </row>
    <row r="158" spans="1:26" x14ac:dyDescent="0.3">
      <c r="A158">
        <v>155</v>
      </c>
      <c r="B158" s="4" t="s">
        <v>362</v>
      </c>
      <c r="C158" s="3" t="s">
        <v>363</v>
      </c>
      <c r="D158">
        <v>139500</v>
      </c>
      <c r="E158">
        <v>90706</v>
      </c>
      <c r="F158" s="17">
        <f t="shared" si="20"/>
        <v>65.022222222222226</v>
      </c>
      <c r="G158" t="s">
        <v>14</v>
      </c>
      <c r="H158">
        <v>1194</v>
      </c>
      <c r="I158" t="s">
        <v>21</v>
      </c>
      <c r="J158" t="s">
        <v>22</v>
      </c>
      <c r="K158">
        <v>1269493200</v>
      </c>
      <c r="L158">
        <v>1270789200</v>
      </c>
      <c r="M158" t="b">
        <v>0</v>
      </c>
      <c r="N158" t="b">
        <v>0</v>
      </c>
      <c r="O158" t="s">
        <v>33</v>
      </c>
      <c r="P158" t="s">
        <v>2042</v>
      </c>
      <c r="Q158" t="s">
        <v>2043</v>
      </c>
      <c r="R158" s="8">
        <f t="shared" si="21"/>
        <v>40262.208333333336</v>
      </c>
      <c r="S158" s="8" t="str">
        <f t="shared" si="22"/>
        <v>25</v>
      </c>
      <c r="T158" s="8" t="str">
        <f t="shared" si="29"/>
        <v>Mar</v>
      </c>
      <c r="U158" s="8" t="str">
        <f t="shared" si="23"/>
        <v>2010</v>
      </c>
      <c r="V158" s="8">
        <f t="shared" si="24"/>
        <v>40277.208333333336</v>
      </c>
      <c r="W158" t="str">
        <f t="shared" si="25"/>
        <v>09</v>
      </c>
      <c r="X158" t="str">
        <f t="shared" si="26"/>
        <v>04</v>
      </c>
      <c r="Y158" t="str">
        <f t="shared" si="27"/>
        <v>2010</v>
      </c>
      <c r="Z158" s="17">
        <f t="shared" si="28"/>
        <v>15</v>
      </c>
    </row>
    <row r="159" spans="1:26" x14ac:dyDescent="0.3">
      <c r="A159">
        <v>156</v>
      </c>
      <c r="B159" s="4" t="s">
        <v>364</v>
      </c>
      <c r="C159" s="3" t="s">
        <v>365</v>
      </c>
      <c r="D159">
        <v>36400</v>
      </c>
      <c r="E159">
        <v>26914</v>
      </c>
      <c r="F159" s="17">
        <f t="shared" si="20"/>
        <v>73.939560439560438</v>
      </c>
      <c r="G159" t="s">
        <v>74</v>
      </c>
      <c r="H159">
        <v>379</v>
      </c>
      <c r="I159" t="s">
        <v>26</v>
      </c>
      <c r="J159" t="s">
        <v>27</v>
      </c>
      <c r="K159">
        <v>1570251600</v>
      </c>
      <c r="L159">
        <v>1572325200</v>
      </c>
      <c r="M159" t="b">
        <v>0</v>
      </c>
      <c r="N159" t="b">
        <v>0</v>
      </c>
      <c r="O159" t="s">
        <v>23</v>
      </c>
      <c r="P159" t="s">
        <v>2038</v>
      </c>
      <c r="Q159" t="s">
        <v>2039</v>
      </c>
      <c r="R159" s="8">
        <f t="shared" si="21"/>
        <v>43743.208333333328</v>
      </c>
      <c r="S159" s="8" t="str">
        <f t="shared" si="22"/>
        <v>05</v>
      </c>
      <c r="T159" s="8" t="str">
        <f t="shared" si="29"/>
        <v>Oct</v>
      </c>
      <c r="U159" s="8" t="str">
        <f t="shared" si="23"/>
        <v>2019</v>
      </c>
      <c r="V159" s="8">
        <f t="shared" si="24"/>
        <v>43767.208333333328</v>
      </c>
      <c r="W159" t="str">
        <f t="shared" si="25"/>
        <v>29</v>
      </c>
      <c r="X159" t="str">
        <f t="shared" si="26"/>
        <v>10</v>
      </c>
      <c r="Y159" t="str">
        <f t="shared" si="27"/>
        <v>2019</v>
      </c>
      <c r="Z159" s="17">
        <f t="shared" si="28"/>
        <v>24</v>
      </c>
    </row>
    <row r="160" spans="1:26" x14ac:dyDescent="0.3">
      <c r="A160">
        <v>157</v>
      </c>
      <c r="B160" s="4" t="s">
        <v>366</v>
      </c>
      <c r="C160" s="3" t="s">
        <v>367</v>
      </c>
      <c r="D160">
        <v>4200</v>
      </c>
      <c r="E160">
        <v>2212</v>
      </c>
      <c r="F160" s="17">
        <f t="shared" si="20"/>
        <v>52.666666666666664</v>
      </c>
      <c r="G160" t="s">
        <v>14</v>
      </c>
      <c r="H160">
        <v>30</v>
      </c>
      <c r="I160" t="s">
        <v>26</v>
      </c>
      <c r="J160" t="s">
        <v>27</v>
      </c>
      <c r="K160">
        <v>1388383200</v>
      </c>
      <c r="L160">
        <v>1389420000</v>
      </c>
      <c r="M160" t="b">
        <v>0</v>
      </c>
      <c r="N160" t="b">
        <v>0</v>
      </c>
      <c r="O160" t="s">
        <v>122</v>
      </c>
      <c r="P160" t="s">
        <v>2057</v>
      </c>
      <c r="Q160" t="s">
        <v>2058</v>
      </c>
      <c r="R160" s="8">
        <f t="shared" si="21"/>
        <v>41638.25</v>
      </c>
      <c r="S160" s="8" t="str">
        <f t="shared" si="22"/>
        <v>30</v>
      </c>
      <c r="T160" s="8" t="str">
        <f t="shared" si="29"/>
        <v>Dec</v>
      </c>
      <c r="U160" s="8" t="str">
        <f t="shared" si="23"/>
        <v>2013</v>
      </c>
      <c r="V160" s="8">
        <f t="shared" si="24"/>
        <v>41650.25</v>
      </c>
      <c r="W160" t="str">
        <f t="shared" si="25"/>
        <v>11</v>
      </c>
      <c r="X160" t="str">
        <f t="shared" si="26"/>
        <v>01</v>
      </c>
      <c r="Y160" t="str">
        <f t="shared" si="27"/>
        <v>2014</v>
      </c>
      <c r="Z160" s="17">
        <f t="shared" si="28"/>
        <v>12</v>
      </c>
    </row>
    <row r="161" spans="1:26" x14ac:dyDescent="0.3">
      <c r="A161">
        <v>158</v>
      </c>
      <c r="B161" s="4" t="s">
        <v>368</v>
      </c>
      <c r="C161" s="3" t="s">
        <v>369</v>
      </c>
      <c r="D161">
        <v>2100</v>
      </c>
      <c r="E161">
        <v>4640</v>
      </c>
      <c r="F161" s="17">
        <f t="shared" si="20"/>
        <v>220.95238095238096</v>
      </c>
      <c r="G161" t="s">
        <v>20</v>
      </c>
      <c r="H161">
        <v>41</v>
      </c>
      <c r="I161" t="s">
        <v>21</v>
      </c>
      <c r="J161" t="s">
        <v>22</v>
      </c>
      <c r="K161">
        <v>1449554400</v>
      </c>
      <c r="L161">
        <v>1449640800</v>
      </c>
      <c r="M161" t="b">
        <v>0</v>
      </c>
      <c r="N161" t="b">
        <v>0</v>
      </c>
      <c r="O161" t="s">
        <v>23</v>
      </c>
      <c r="P161" t="s">
        <v>2038</v>
      </c>
      <c r="Q161" t="s">
        <v>2039</v>
      </c>
      <c r="R161" s="8">
        <f t="shared" si="21"/>
        <v>42346.25</v>
      </c>
      <c r="S161" s="8" t="str">
        <f t="shared" si="22"/>
        <v>08</v>
      </c>
      <c r="T161" s="8" t="str">
        <f t="shared" si="29"/>
        <v>Dec</v>
      </c>
      <c r="U161" s="8" t="str">
        <f t="shared" si="23"/>
        <v>2015</v>
      </c>
      <c r="V161" s="8">
        <f t="shared" si="24"/>
        <v>42347.25</v>
      </c>
      <c r="W161" t="str">
        <f t="shared" si="25"/>
        <v>09</v>
      </c>
      <c r="X161" t="str">
        <f t="shared" si="26"/>
        <v>12</v>
      </c>
      <c r="Y161" t="str">
        <f t="shared" si="27"/>
        <v>2015</v>
      </c>
      <c r="Z161" s="17">
        <f t="shared" si="28"/>
        <v>1</v>
      </c>
    </row>
    <row r="162" spans="1:26" x14ac:dyDescent="0.3">
      <c r="A162">
        <v>159</v>
      </c>
      <c r="B162" s="4" t="s">
        <v>370</v>
      </c>
      <c r="C162" s="3" t="s">
        <v>371</v>
      </c>
      <c r="D162">
        <v>191200</v>
      </c>
      <c r="E162">
        <v>191222</v>
      </c>
      <c r="F162" s="17">
        <f t="shared" si="20"/>
        <v>100.01150627615063</v>
      </c>
      <c r="G162" t="s">
        <v>20</v>
      </c>
      <c r="H162">
        <v>1821</v>
      </c>
      <c r="I162" t="s">
        <v>21</v>
      </c>
      <c r="J162" t="s">
        <v>22</v>
      </c>
      <c r="K162">
        <v>1553662800</v>
      </c>
      <c r="L162">
        <v>1555218000</v>
      </c>
      <c r="M162" t="b">
        <v>0</v>
      </c>
      <c r="N162" t="b">
        <v>1</v>
      </c>
      <c r="O162" t="s">
        <v>33</v>
      </c>
      <c r="P162" t="s">
        <v>2042</v>
      </c>
      <c r="Q162" t="s">
        <v>2043</v>
      </c>
      <c r="R162" s="8">
        <f t="shared" si="21"/>
        <v>43551.208333333328</v>
      </c>
      <c r="S162" s="8" t="str">
        <f t="shared" si="22"/>
        <v>27</v>
      </c>
      <c r="T162" s="8" t="str">
        <f t="shared" si="29"/>
        <v>Mar</v>
      </c>
      <c r="U162" s="8" t="str">
        <f t="shared" si="23"/>
        <v>2019</v>
      </c>
      <c r="V162" s="8">
        <f t="shared" si="24"/>
        <v>43569.208333333328</v>
      </c>
      <c r="W162" t="str">
        <f t="shared" si="25"/>
        <v>14</v>
      </c>
      <c r="X162" t="str">
        <f t="shared" si="26"/>
        <v>04</v>
      </c>
      <c r="Y162" t="str">
        <f t="shared" si="27"/>
        <v>2019</v>
      </c>
      <c r="Z162" s="17">
        <f t="shared" si="28"/>
        <v>18</v>
      </c>
    </row>
    <row r="163" spans="1:26" x14ac:dyDescent="0.3">
      <c r="A163">
        <v>160</v>
      </c>
      <c r="B163" s="4" t="s">
        <v>372</v>
      </c>
      <c r="C163" s="3" t="s">
        <v>373</v>
      </c>
      <c r="D163">
        <v>8000</v>
      </c>
      <c r="E163">
        <v>12985</v>
      </c>
      <c r="F163" s="17">
        <f t="shared" si="20"/>
        <v>162.3125</v>
      </c>
      <c r="G163" t="s">
        <v>20</v>
      </c>
      <c r="H163">
        <v>164</v>
      </c>
      <c r="I163" t="s">
        <v>21</v>
      </c>
      <c r="J163" t="s">
        <v>22</v>
      </c>
      <c r="K163">
        <v>1556341200</v>
      </c>
      <c r="L163">
        <v>1557723600</v>
      </c>
      <c r="M163" t="b">
        <v>0</v>
      </c>
      <c r="N163" t="b">
        <v>0</v>
      </c>
      <c r="O163" t="s">
        <v>65</v>
      </c>
      <c r="P163" t="s">
        <v>2040</v>
      </c>
      <c r="Q163" t="s">
        <v>2049</v>
      </c>
      <c r="R163" s="8">
        <f t="shared" si="21"/>
        <v>43582.208333333328</v>
      </c>
      <c r="S163" s="8" t="str">
        <f t="shared" si="22"/>
        <v>27</v>
      </c>
      <c r="T163" s="8" t="str">
        <f t="shared" si="29"/>
        <v>Apr</v>
      </c>
      <c r="U163" s="8" t="str">
        <f t="shared" si="23"/>
        <v>2019</v>
      </c>
      <c r="V163" s="8">
        <f t="shared" si="24"/>
        <v>43598.208333333328</v>
      </c>
      <c r="W163" t="str">
        <f t="shared" si="25"/>
        <v>13</v>
      </c>
      <c r="X163" t="str">
        <f t="shared" si="26"/>
        <v>05</v>
      </c>
      <c r="Y163" t="str">
        <f t="shared" si="27"/>
        <v>2019</v>
      </c>
      <c r="Z163" s="17">
        <f t="shared" si="28"/>
        <v>16</v>
      </c>
    </row>
    <row r="164" spans="1:26" ht="31.2" x14ac:dyDescent="0.3">
      <c r="A164">
        <v>161</v>
      </c>
      <c r="B164" s="4" t="s">
        <v>374</v>
      </c>
      <c r="C164" s="3" t="s">
        <v>375</v>
      </c>
      <c r="D164">
        <v>5500</v>
      </c>
      <c r="E164">
        <v>4300</v>
      </c>
      <c r="F164" s="17">
        <f t="shared" si="20"/>
        <v>78.181818181818187</v>
      </c>
      <c r="G164" t="s">
        <v>14</v>
      </c>
      <c r="H164">
        <v>75</v>
      </c>
      <c r="I164" t="s">
        <v>21</v>
      </c>
      <c r="J164" t="s">
        <v>22</v>
      </c>
      <c r="K164">
        <v>1442984400</v>
      </c>
      <c r="L164">
        <v>1443502800</v>
      </c>
      <c r="M164" t="b">
        <v>0</v>
      </c>
      <c r="N164" t="b">
        <v>1</v>
      </c>
      <c r="O164" t="s">
        <v>28</v>
      </c>
      <c r="P164" t="s">
        <v>2040</v>
      </c>
      <c r="Q164" t="s">
        <v>2041</v>
      </c>
      <c r="R164" s="8">
        <f t="shared" si="21"/>
        <v>42270.208333333328</v>
      </c>
      <c r="S164" s="8" t="str">
        <f t="shared" si="22"/>
        <v>23</v>
      </c>
      <c r="T164" s="8" t="str">
        <f t="shared" si="29"/>
        <v>Sep</v>
      </c>
      <c r="U164" s="8" t="str">
        <f t="shared" si="23"/>
        <v>2015</v>
      </c>
      <c r="V164" s="8">
        <f t="shared" si="24"/>
        <v>42276.208333333328</v>
      </c>
      <c r="W164" t="str">
        <f t="shared" si="25"/>
        <v>29</v>
      </c>
      <c r="X164" t="str">
        <f t="shared" si="26"/>
        <v>09</v>
      </c>
      <c r="Y164" t="str">
        <f t="shared" si="27"/>
        <v>2015</v>
      </c>
      <c r="Z164" s="17">
        <f t="shared" si="28"/>
        <v>6</v>
      </c>
    </row>
    <row r="165" spans="1:26" ht="31.2" x14ac:dyDescent="0.3">
      <c r="A165">
        <v>162</v>
      </c>
      <c r="B165" s="4" t="s">
        <v>376</v>
      </c>
      <c r="C165" s="3" t="s">
        <v>377</v>
      </c>
      <c r="D165">
        <v>6100</v>
      </c>
      <c r="E165">
        <v>9134</v>
      </c>
      <c r="F165" s="17">
        <f t="shared" si="20"/>
        <v>149.73770491803279</v>
      </c>
      <c r="G165" t="s">
        <v>20</v>
      </c>
      <c r="H165">
        <v>157</v>
      </c>
      <c r="I165" t="s">
        <v>98</v>
      </c>
      <c r="J165" t="s">
        <v>99</v>
      </c>
      <c r="K165">
        <v>1544248800</v>
      </c>
      <c r="L165">
        <v>1546840800</v>
      </c>
      <c r="M165" t="b">
        <v>0</v>
      </c>
      <c r="N165" t="b">
        <v>0</v>
      </c>
      <c r="O165" t="s">
        <v>23</v>
      </c>
      <c r="P165" t="s">
        <v>2038</v>
      </c>
      <c r="Q165" t="s">
        <v>2039</v>
      </c>
      <c r="R165" s="8">
        <f t="shared" si="21"/>
        <v>43442.25</v>
      </c>
      <c r="S165" s="8" t="str">
        <f t="shared" si="22"/>
        <v>08</v>
      </c>
      <c r="T165" s="8" t="str">
        <f t="shared" si="29"/>
        <v>Dec</v>
      </c>
      <c r="U165" s="8" t="str">
        <f t="shared" si="23"/>
        <v>2018</v>
      </c>
      <c r="V165" s="8">
        <f t="shared" si="24"/>
        <v>43472.25</v>
      </c>
      <c r="W165" t="str">
        <f t="shared" si="25"/>
        <v>07</v>
      </c>
      <c r="X165" t="str">
        <f t="shared" si="26"/>
        <v>01</v>
      </c>
      <c r="Y165" t="str">
        <f t="shared" si="27"/>
        <v>2019</v>
      </c>
      <c r="Z165" s="17">
        <f t="shared" si="28"/>
        <v>30</v>
      </c>
    </row>
    <row r="166" spans="1:26" x14ac:dyDescent="0.3">
      <c r="A166">
        <v>163</v>
      </c>
      <c r="B166" s="4" t="s">
        <v>378</v>
      </c>
      <c r="C166" s="3" t="s">
        <v>379</v>
      </c>
      <c r="D166">
        <v>3500</v>
      </c>
      <c r="E166">
        <v>8864</v>
      </c>
      <c r="F166" s="17">
        <f t="shared" si="20"/>
        <v>253.25714285714284</v>
      </c>
      <c r="G166" t="s">
        <v>20</v>
      </c>
      <c r="H166">
        <v>246</v>
      </c>
      <c r="I166" t="s">
        <v>21</v>
      </c>
      <c r="J166" t="s">
        <v>22</v>
      </c>
      <c r="K166">
        <v>1508475600</v>
      </c>
      <c r="L166">
        <v>1512712800</v>
      </c>
      <c r="M166" t="b">
        <v>0</v>
      </c>
      <c r="N166" t="b">
        <v>1</v>
      </c>
      <c r="O166" t="s">
        <v>122</v>
      </c>
      <c r="P166" t="s">
        <v>2057</v>
      </c>
      <c r="Q166" t="s">
        <v>2058</v>
      </c>
      <c r="R166" s="8">
        <f t="shared" si="21"/>
        <v>43028.208333333328</v>
      </c>
      <c r="S166" s="8" t="str">
        <f t="shared" si="22"/>
        <v>20</v>
      </c>
      <c r="T166" s="8" t="str">
        <f t="shared" si="29"/>
        <v>Oct</v>
      </c>
      <c r="U166" s="8" t="str">
        <f t="shared" si="23"/>
        <v>2017</v>
      </c>
      <c r="V166" s="8">
        <f t="shared" si="24"/>
        <v>43077.25</v>
      </c>
      <c r="W166" t="str">
        <f t="shared" si="25"/>
        <v>08</v>
      </c>
      <c r="X166" t="str">
        <f t="shared" si="26"/>
        <v>12</v>
      </c>
      <c r="Y166" t="str">
        <f t="shared" si="27"/>
        <v>2017</v>
      </c>
      <c r="Z166" s="17">
        <f t="shared" si="28"/>
        <v>49.041666666671517</v>
      </c>
    </row>
    <row r="167" spans="1:26" x14ac:dyDescent="0.3">
      <c r="A167">
        <v>164</v>
      </c>
      <c r="B167" s="4" t="s">
        <v>380</v>
      </c>
      <c r="C167" s="3" t="s">
        <v>381</v>
      </c>
      <c r="D167">
        <v>150500</v>
      </c>
      <c r="E167">
        <v>150755</v>
      </c>
      <c r="F167" s="17">
        <f t="shared" si="20"/>
        <v>100.16943521594683</v>
      </c>
      <c r="G167" t="s">
        <v>20</v>
      </c>
      <c r="H167">
        <v>1396</v>
      </c>
      <c r="I167" t="s">
        <v>21</v>
      </c>
      <c r="J167" t="s">
        <v>22</v>
      </c>
      <c r="K167">
        <v>1507438800</v>
      </c>
      <c r="L167">
        <v>1507525200</v>
      </c>
      <c r="M167" t="b">
        <v>0</v>
      </c>
      <c r="N167" t="b">
        <v>0</v>
      </c>
      <c r="O167" t="s">
        <v>33</v>
      </c>
      <c r="P167" t="s">
        <v>2042</v>
      </c>
      <c r="Q167" t="s">
        <v>2043</v>
      </c>
      <c r="R167" s="8">
        <f t="shared" si="21"/>
        <v>43016.208333333328</v>
      </c>
      <c r="S167" s="8" t="str">
        <f t="shared" si="22"/>
        <v>08</v>
      </c>
      <c r="T167" s="8" t="str">
        <f t="shared" si="29"/>
        <v>Oct</v>
      </c>
      <c r="U167" s="8" t="str">
        <f t="shared" si="23"/>
        <v>2017</v>
      </c>
      <c r="V167" s="8">
        <f t="shared" si="24"/>
        <v>43017.208333333328</v>
      </c>
      <c r="W167" t="str">
        <f t="shared" si="25"/>
        <v>09</v>
      </c>
      <c r="X167" t="str">
        <f t="shared" si="26"/>
        <v>10</v>
      </c>
      <c r="Y167" t="str">
        <f t="shared" si="27"/>
        <v>2017</v>
      </c>
      <c r="Z167" s="17">
        <f t="shared" si="28"/>
        <v>1</v>
      </c>
    </row>
    <row r="168" spans="1:26" x14ac:dyDescent="0.3">
      <c r="A168">
        <v>165</v>
      </c>
      <c r="B168" s="4" t="s">
        <v>382</v>
      </c>
      <c r="C168" s="3" t="s">
        <v>383</v>
      </c>
      <c r="D168">
        <v>90400</v>
      </c>
      <c r="E168">
        <v>110279</v>
      </c>
      <c r="F168" s="17">
        <f t="shared" si="20"/>
        <v>121.99004424778761</v>
      </c>
      <c r="G168" t="s">
        <v>20</v>
      </c>
      <c r="H168">
        <v>2506</v>
      </c>
      <c r="I168" t="s">
        <v>21</v>
      </c>
      <c r="J168" t="s">
        <v>22</v>
      </c>
      <c r="K168">
        <v>1501563600</v>
      </c>
      <c r="L168">
        <v>1504328400</v>
      </c>
      <c r="M168" t="b">
        <v>0</v>
      </c>
      <c r="N168" t="b">
        <v>0</v>
      </c>
      <c r="O168" t="s">
        <v>28</v>
      </c>
      <c r="P168" t="s">
        <v>2040</v>
      </c>
      <c r="Q168" t="s">
        <v>2041</v>
      </c>
      <c r="R168" s="8">
        <f t="shared" si="21"/>
        <v>42948.208333333328</v>
      </c>
      <c r="S168" s="8" t="str">
        <f t="shared" si="22"/>
        <v>01</v>
      </c>
      <c r="T168" s="8" t="str">
        <f t="shared" si="29"/>
        <v>Aug</v>
      </c>
      <c r="U168" s="8" t="str">
        <f t="shared" si="23"/>
        <v>2017</v>
      </c>
      <c r="V168" s="8">
        <f t="shared" si="24"/>
        <v>42980.208333333328</v>
      </c>
      <c r="W168" t="str">
        <f t="shared" si="25"/>
        <v>02</v>
      </c>
      <c r="X168" t="str">
        <f t="shared" si="26"/>
        <v>09</v>
      </c>
      <c r="Y168" t="str">
        <f t="shared" si="27"/>
        <v>2017</v>
      </c>
      <c r="Z168" s="17">
        <f t="shared" si="28"/>
        <v>32</v>
      </c>
    </row>
    <row r="169" spans="1:26" x14ac:dyDescent="0.3">
      <c r="A169">
        <v>166</v>
      </c>
      <c r="B169" s="4" t="s">
        <v>384</v>
      </c>
      <c r="C169" s="3" t="s">
        <v>385</v>
      </c>
      <c r="D169">
        <v>9800</v>
      </c>
      <c r="E169">
        <v>13439</v>
      </c>
      <c r="F169" s="17">
        <f t="shared" si="20"/>
        <v>137.13265306122449</v>
      </c>
      <c r="G169" t="s">
        <v>20</v>
      </c>
      <c r="H169">
        <v>244</v>
      </c>
      <c r="I169" t="s">
        <v>21</v>
      </c>
      <c r="J169" t="s">
        <v>22</v>
      </c>
      <c r="K169">
        <v>1292997600</v>
      </c>
      <c r="L169">
        <v>1293343200</v>
      </c>
      <c r="M169" t="b">
        <v>0</v>
      </c>
      <c r="N169" t="b">
        <v>0</v>
      </c>
      <c r="O169" t="s">
        <v>122</v>
      </c>
      <c r="P169" t="s">
        <v>2057</v>
      </c>
      <c r="Q169" t="s">
        <v>2058</v>
      </c>
      <c r="R169" s="8">
        <f t="shared" si="21"/>
        <v>40534.25</v>
      </c>
      <c r="S169" s="8" t="str">
        <f t="shared" si="22"/>
        <v>22</v>
      </c>
      <c r="T169" s="8" t="str">
        <f t="shared" si="29"/>
        <v>Dec</v>
      </c>
      <c r="U169" s="8" t="str">
        <f t="shared" si="23"/>
        <v>2010</v>
      </c>
      <c r="V169" s="8">
        <f t="shared" si="24"/>
        <v>40538.25</v>
      </c>
      <c r="W169" t="str">
        <f t="shared" si="25"/>
        <v>26</v>
      </c>
      <c r="X169" t="str">
        <f t="shared" si="26"/>
        <v>12</v>
      </c>
      <c r="Y169" t="str">
        <f t="shared" si="27"/>
        <v>2010</v>
      </c>
      <c r="Z169" s="17">
        <f t="shared" si="28"/>
        <v>4</v>
      </c>
    </row>
    <row r="170" spans="1:26" x14ac:dyDescent="0.3">
      <c r="A170">
        <v>167</v>
      </c>
      <c r="B170" s="4" t="s">
        <v>386</v>
      </c>
      <c r="C170" s="3" t="s">
        <v>387</v>
      </c>
      <c r="D170">
        <v>2600</v>
      </c>
      <c r="E170">
        <v>10804</v>
      </c>
      <c r="F170" s="17">
        <f t="shared" si="20"/>
        <v>415.53846153846149</v>
      </c>
      <c r="G170" t="s">
        <v>20</v>
      </c>
      <c r="H170">
        <v>146</v>
      </c>
      <c r="I170" t="s">
        <v>26</v>
      </c>
      <c r="J170" t="s">
        <v>27</v>
      </c>
      <c r="K170">
        <v>1370840400</v>
      </c>
      <c r="L170">
        <v>1371704400</v>
      </c>
      <c r="M170" t="b">
        <v>0</v>
      </c>
      <c r="N170" t="b">
        <v>0</v>
      </c>
      <c r="O170" t="s">
        <v>33</v>
      </c>
      <c r="P170" t="s">
        <v>2042</v>
      </c>
      <c r="Q170" t="s">
        <v>2043</v>
      </c>
      <c r="R170" s="8">
        <f t="shared" si="21"/>
        <v>41435.208333333336</v>
      </c>
      <c r="S170" s="8" t="str">
        <f t="shared" si="22"/>
        <v>10</v>
      </c>
      <c r="T170" s="8" t="str">
        <f t="shared" si="29"/>
        <v>Jun</v>
      </c>
      <c r="U170" s="8" t="str">
        <f t="shared" si="23"/>
        <v>2013</v>
      </c>
      <c r="V170" s="8">
        <f t="shared" si="24"/>
        <v>41445.208333333336</v>
      </c>
      <c r="W170" t="str">
        <f t="shared" si="25"/>
        <v>20</v>
      </c>
      <c r="X170" t="str">
        <f t="shared" si="26"/>
        <v>06</v>
      </c>
      <c r="Y170" t="str">
        <f t="shared" si="27"/>
        <v>2013</v>
      </c>
      <c r="Z170" s="17">
        <f t="shared" si="28"/>
        <v>10</v>
      </c>
    </row>
    <row r="171" spans="1:26" x14ac:dyDescent="0.3">
      <c r="A171">
        <v>168</v>
      </c>
      <c r="B171" s="4" t="s">
        <v>388</v>
      </c>
      <c r="C171" s="3" t="s">
        <v>389</v>
      </c>
      <c r="D171">
        <v>128100</v>
      </c>
      <c r="E171">
        <v>40107</v>
      </c>
      <c r="F171" s="17">
        <f t="shared" si="20"/>
        <v>31.30913348946136</v>
      </c>
      <c r="G171" t="s">
        <v>14</v>
      </c>
      <c r="H171">
        <v>955</v>
      </c>
      <c r="I171" t="s">
        <v>36</v>
      </c>
      <c r="J171" t="s">
        <v>37</v>
      </c>
      <c r="K171">
        <v>1550815200</v>
      </c>
      <c r="L171">
        <v>1552798800</v>
      </c>
      <c r="M171" t="b">
        <v>0</v>
      </c>
      <c r="N171" t="b">
        <v>1</v>
      </c>
      <c r="O171" t="s">
        <v>60</v>
      </c>
      <c r="P171" t="s">
        <v>2038</v>
      </c>
      <c r="Q171" t="s">
        <v>2048</v>
      </c>
      <c r="R171" s="8">
        <f t="shared" si="21"/>
        <v>43518.25</v>
      </c>
      <c r="S171" s="8" t="str">
        <f t="shared" si="22"/>
        <v>22</v>
      </c>
      <c r="T171" s="8" t="str">
        <f t="shared" si="29"/>
        <v>Feb</v>
      </c>
      <c r="U171" s="8" t="str">
        <f t="shared" si="23"/>
        <v>2019</v>
      </c>
      <c r="V171" s="8">
        <f t="shared" si="24"/>
        <v>43541.208333333328</v>
      </c>
      <c r="W171" t="str">
        <f t="shared" si="25"/>
        <v>17</v>
      </c>
      <c r="X171" t="str">
        <f t="shared" si="26"/>
        <v>03</v>
      </c>
      <c r="Y171" t="str">
        <f t="shared" si="27"/>
        <v>2019</v>
      </c>
      <c r="Z171" s="17">
        <f t="shared" si="28"/>
        <v>22.958333333328483</v>
      </c>
    </row>
    <row r="172" spans="1:26" x14ac:dyDescent="0.3">
      <c r="A172">
        <v>169</v>
      </c>
      <c r="B172" s="4" t="s">
        <v>390</v>
      </c>
      <c r="C172" s="3" t="s">
        <v>391</v>
      </c>
      <c r="D172">
        <v>23300</v>
      </c>
      <c r="E172">
        <v>98811</v>
      </c>
      <c r="F172" s="17">
        <f t="shared" si="20"/>
        <v>424.08154506437768</v>
      </c>
      <c r="G172" t="s">
        <v>20</v>
      </c>
      <c r="H172">
        <v>1267</v>
      </c>
      <c r="I172" t="s">
        <v>21</v>
      </c>
      <c r="J172" t="s">
        <v>22</v>
      </c>
      <c r="K172">
        <v>1339909200</v>
      </c>
      <c r="L172">
        <v>1342328400</v>
      </c>
      <c r="M172" t="b">
        <v>0</v>
      </c>
      <c r="N172" t="b">
        <v>1</v>
      </c>
      <c r="O172" t="s">
        <v>100</v>
      </c>
      <c r="P172" t="s">
        <v>2044</v>
      </c>
      <c r="Q172" t="s">
        <v>2055</v>
      </c>
      <c r="R172" s="8">
        <f t="shared" si="21"/>
        <v>41077.208333333336</v>
      </c>
      <c r="S172" s="8" t="str">
        <f t="shared" si="22"/>
        <v>17</v>
      </c>
      <c r="T172" s="8" t="str">
        <f t="shared" si="29"/>
        <v>Jun</v>
      </c>
      <c r="U172" s="8" t="str">
        <f t="shared" si="23"/>
        <v>2012</v>
      </c>
      <c r="V172" s="8">
        <f t="shared" si="24"/>
        <v>41105.208333333336</v>
      </c>
      <c r="W172" t="str">
        <f t="shared" si="25"/>
        <v>15</v>
      </c>
      <c r="X172" t="str">
        <f t="shared" si="26"/>
        <v>07</v>
      </c>
      <c r="Y172" t="str">
        <f t="shared" si="27"/>
        <v>2012</v>
      </c>
      <c r="Z172" s="17">
        <f t="shared" si="28"/>
        <v>28</v>
      </c>
    </row>
    <row r="173" spans="1:26" x14ac:dyDescent="0.3">
      <c r="A173">
        <v>170</v>
      </c>
      <c r="B173" s="4" t="s">
        <v>392</v>
      </c>
      <c r="C173" s="3" t="s">
        <v>393</v>
      </c>
      <c r="D173">
        <v>188100</v>
      </c>
      <c r="E173">
        <v>5528</v>
      </c>
      <c r="F173" s="17">
        <f t="shared" si="20"/>
        <v>2.93886230728336</v>
      </c>
      <c r="G173" t="s">
        <v>14</v>
      </c>
      <c r="H173">
        <v>67</v>
      </c>
      <c r="I173" t="s">
        <v>21</v>
      </c>
      <c r="J173" t="s">
        <v>22</v>
      </c>
      <c r="K173">
        <v>1501736400</v>
      </c>
      <c r="L173">
        <v>1502341200</v>
      </c>
      <c r="M173" t="b">
        <v>0</v>
      </c>
      <c r="N173" t="b">
        <v>0</v>
      </c>
      <c r="O173" t="s">
        <v>60</v>
      </c>
      <c r="P173" t="s">
        <v>2038</v>
      </c>
      <c r="Q173" t="s">
        <v>2048</v>
      </c>
      <c r="R173" s="8">
        <f t="shared" si="21"/>
        <v>42950.208333333328</v>
      </c>
      <c r="S173" s="8" t="str">
        <f t="shared" si="22"/>
        <v>03</v>
      </c>
      <c r="T173" s="8" t="str">
        <f t="shared" si="29"/>
        <v>Aug</v>
      </c>
      <c r="U173" s="8" t="str">
        <f t="shared" si="23"/>
        <v>2017</v>
      </c>
      <c r="V173" s="8">
        <f t="shared" si="24"/>
        <v>42957.208333333328</v>
      </c>
      <c r="W173" t="str">
        <f t="shared" si="25"/>
        <v>10</v>
      </c>
      <c r="X173" t="str">
        <f t="shared" si="26"/>
        <v>08</v>
      </c>
      <c r="Y173" t="str">
        <f t="shared" si="27"/>
        <v>2017</v>
      </c>
      <c r="Z173" s="17">
        <f t="shared" si="28"/>
        <v>7</v>
      </c>
    </row>
    <row r="174" spans="1:26" ht="31.2" x14ac:dyDescent="0.3">
      <c r="A174">
        <v>171</v>
      </c>
      <c r="B174" s="4" t="s">
        <v>394</v>
      </c>
      <c r="C174" s="3" t="s">
        <v>395</v>
      </c>
      <c r="D174">
        <v>4900</v>
      </c>
      <c r="E174">
        <v>521</v>
      </c>
      <c r="F174" s="17">
        <f t="shared" si="20"/>
        <v>10.63265306122449</v>
      </c>
      <c r="G174" t="s">
        <v>14</v>
      </c>
      <c r="H174">
        <v>5</v>
      </c>
      <c r="I174" t="s">
        <v>21</v>
      </c>
      <c r="J174" t="s">
        <v>22</v>
      </c>
      <c r="K174">
        <v>1395291600</v>
      </c>
      <c r="L174">
        <v>1397192400</v>
      </c>
      <c r="M174" t="b">
        <v>0</v>
      </c>
      <c r="N174" t="b">
        <v>0</v>
      </c>
      <c r="O174" t="s">
        <v>206</v>
      </c>
      <c r="P174" t="s">
        <v>2050</v>
      </c>
      <c r="Q174" t="s">
        <v>2062</v>
      </c>
      <c r="R174" s="8">
        <f t="shared" si="21"/>
        <v>41718.208333333336</v>
      </c>
      <c r="S174" s="8" t="str">
        <f t="shared" si="22"/>
        <v>20</v>
      </c>
      <c r="T174" s="8" t="str">
        <f t="shared" si="29"/>
        <v>Mar</v>
      </c>
      <c r="U174" s="8" t="str">
        <f t="shared" si="23"/>
        <v>2014</v>
      </c>
      <c r="V174" s="8">
        <f t="shared" si="24"/>
        <v>41740.208333333336</v>
      </c>
      <c r="W174" t="str">
        <f t="shared" si="25"/>
        <v>11</v>
      </c>
      <c r="X174" t="str">
        <f t="shared" si="26"/>
        <v>04</v>
      </c>
      <c r="Y174" t="str">
        <f t="shared" si="27"/>
        <v>2014</v>
      </c>
      <c r="Z174" s="17">
        <f t="shared" si="28"/>
        <v>22</v>
      </c>
    </row>
    <row r="175" spans="1:26" x14ac:dyDescent="0.3">
      <c r="A175">
        <v>172</v>
      </c>
      <c r="B175" s="4" t="s">
        <v>396</v>
      </c>
      <c r="C175" s="3" t="s">
        <v>397</v>
      </c>
      <c r="D175">
        <v>800</v>
      </c>
      <c r="E175">
        <v>663</v>
      </c>
      <c r="F175" s="17">
        <f t="shared" si="20"/>
        <v>82.875</v>
      </c>
      <c r="G175" t="s">
        <v>14</v>
      </c>
      <c r="H175">
        <v>26</v>
      </c>
      <c r="I175" t="s">
        <v>21</v>
      </c>
      <c r="J175" t="s">
        <v>22</v>
      </c>
      <c r="K175">
        <v>1405746000</v>
      </c>
      <c r="L175">
        <v>1407042000</v>
      </c>
      <c r="M175" t="b">
        <v>0</v>
      </c>
      <c r="N175" t="b">
        <v>1</v>
      </c>
      <c r="O175" t="s">
        <v>42</v>
      </c>
      <c r="P175" t="s">
        <v>2044</v>
      </c>
      <c r="Q175" t="s">
        <v>2045</v>
      </c>
      <c r="R175" s="8">
        <f t="shared" si="21"/>
        <v>41839.208333333336</v>
      </c>
      <c r="S175" s="8" t="str">
        <f t="shared" si="22"/>
        <v>19</v>
      </c>
      <c r="T175" s="8" t="str">
        <f t="shared" si="29"/>
        <v>Jul</v>
      </c>
      <c r="U175" s="8" t="str">
        <f t="shared" si="23"/>
        <v>2014</v>
      </c>
      <c r="V175" s="8">
        <f t="shared" si="24"/>
        <v>41854.208333333336</v>
      </c>
      <c r="W175" t="str">
        <f t="shared" si="25"/>
        <v>03</v>
      </c>
      <c r="X175" t="str">
        <f t="shared" si="26"/>
        <v>08</v>
      </c>
      <c r="Y175" t="str">
        <f t="shared" si="27"/>
        <v>2014</v>
      </c>
      <c r="Z175" s="17">
        <f t="shared" si="28"/>
        <v>15</v>
      </c>
    </row>
    <row r="176" spans="1:26" ht="31.2" x14ac:dyDescent="0.3">
      <c r="A176">
        <v>173</v>
      </c>
      <c r="B176" s="4" t="s">
        <v>398</v>
      </c>
      <c r="C176" s="3" t="s">
        <v>399</v>
      </c>
      <c r="D176">
        <v>96700</v>
      </c>
      <c r="E176">
        <v>157635</v>
      </c>
      <c r="F176" s="17">
        <f t="shared" si="20"/>
        <v>163.01447776628748</v>
      </c>
      <c r="G176" t="s">
        <v>20</v>
      </c>
      <c r="H176">
        <v>1561</v>
      </c>
      <c r="I176" t="s">
        <v>21</v>
      </c>
      <c r="J176" t="s">
        <v>22</v>
      </c>
      <c r="K176">
        <v>1368853200</v>
      </c>
      <c r="L176">
        <v>1369371600</v>
      </c>
      <c r="M176" t="b">
        <v>0</v>
      </c>
      <c r="N176" t="b">
        <v>0</v>
      </c>
      <c r="O176" t="s">
        <v>33</v>
      </c>
      <c r="P176" t="s">
        <v>2042</v>
      </c>
      <c r="Q176" t="s">
        <v>2043</v>
      </c>
      <c r="R176" s="8">
        <f t="shared" si="21"/>
        <v>41412.208333333336</v>
      </c>
      <c r="S176" s="8" t="str">
        <f t="shared" si="22"/>
        <v>18</v>
      </c>
      <c r="T176" s="8" t="str">
        <f t="shared" si="29"/>
        <v>May</v>
      </c>
      <c r="U176" s="8" t="str">
        <f t="shared" si="23"/>
        <v>2013</v>
      </c>
      <c r="V176" s="8">
        <f t="shared" si="24"/>
        <v>41418.208333333336</v>
      </c>
      <c r="W176" t="str">
        <f t="shared" si="25"/>
        <v>24</v>
      </c>
      <c r="X176" t="str">
        <f t="shared" si="26"/>
        <v>05</v>
      </c>
      <c r="Y176" t="str">
        <f t="shared" si="27"/>
        <v>2013</v>
      </c>
      <c r="Z176" s="17">
        <f t="shared" si="28"/>
        <v>6</v>
      </c>
    </row>
    <row r="177" spans="1:26" x14ac:dyDescent="0.3">
      <c r="A177">
        <v>174</v>
      </c>
      <c r="B177" s="4" t="s">
        <v>400</v>
      </c>
      <c r="C177" s="3" t="s">
        <v>401</v>
      </c>
      <c r="D177">
        <v>600</v>
      </c>
      <c r="E177">
        <v>5368</v>
      </c>
      <c r="F177" s="17">
        <f t="shared" si="20"/>
        <v>894.66666666666674</v>
      </c>
      <c r="G177" t="s">
        <v>20</v>
      </c>
      <c r="H177">
        <v>48</v>
      </c>
      <c r="I177" t="s">
        <v>21</v>
      </c>
      <c r="J177" t="s">
        <v>22</v>
      </c>
      <c r="K177">
        <v>1444021200</v>
      </c>
      <c r="L177">
        <v>1444107600</v>
      </c>
      <c r="M177" t="b">
        <v>0</v>
      </c>
      <c r="N177" t="b">
        <v>1</v>
      </c>
      <c r="O177" t="s">
        <v>65</v>
      </c>
      <c r="P177" t="s">
        <v>2040</v>
      </c>
      <c r="Q177" t="s">
        <v>2049</v>
      </c>
      <c r="R177" s="8">
        <f t="shared" si="21"/>
        <v>42282.208333333328</v>
      </c>
      <c r="S177" s="8" t="str">
        <f t="shared" si="22"/>
        <v>05</v>
      </c>
      <c r="T177" s="8" t="str">
        <f t="shared" si="29"/>
        <v>Oct</v>
      </c>
      <c r="U177" s="8" t="str">
        <f t="shared" si="23"/>
        <v>2015</v>
      </c>
      <c r="V177" s="8">
        <f t="shared" si="24"/>
        <v>42283.208333333328</v>
      </c>
      <c r="W177" t="str">
        <f t="shared" si="25"/>
        <v>06</v>
      </c>
      <c r="X177" t="str">
        <f t="shared" si="26"/>
        <v>10</v>
      </c>
      <c r="Y177" t="str">
        <f t="shared" si="27"/>
        <v>2015</v>
      </c>
      <c r="Z177" s="17">
        <f t="shared" si="28"/>
        <v>1</v>
      </c>
    </row>
    <row r="178" spans="1:26" x14ac:dyDescent="0.3">
      <c r="A178">
        <v>175</v>
      </c>
      <c r="B178" s="4" t="s">
        <v>402</v>
      </c>
      <c r="C178" s="3" t="s">
        <v>403</v>
      </c>
      <c r="D178">
        <v>181200</v>
      </c>
      <c r="E178">
        <v>47459</v>
      </c>
      <c r="F178" s="17">
        <f t="shared" si="20"/>
        <v>26.191501103752756</v>
      </c>
      <c r="G178" t="s">
        <v>14</v>
      </c>
      <c r="H178">
        <v>1130</v>
      </c>
      <c r="I178" t="s">
        <v>21</v>
      </c>
      <c r="J178" t="s">
        <v>22</v>
      </c>
      <c r="K178">
        <v>1472619600</v>
      </c>
      <c r="L178">
        <v>1474261200</v>
      </c>
      <c r="M178" t="b">
        <v>0</v>
      </c>
      <c r="N178" t="b">
        <v>0</v>
      </c>
      <c r="O178" t="s">
        <v>33</v>
      </c>
      <c r="P178" t="s">
        <v>2042</v>
      </c>
      <c r="Q178" t="s">
        <v>2043</v>
      </c>
      <c r="R178" s="8">
        <f t="shared" si="21"/>
        <v>42613.208333333328</v>
      </c>
      <c r="S178" s="8" t="str">
        <f t="shared" si="22"/>
        <v>31</v>
      </c>
      <c r="T178" s="8" t="str">
        <f t="shared" si="29"/>
        <v>Aug</v>
      </c>
      <c r="U178" s="8" t="str">
        <f t="shared" si="23"/>
        <v>2016</v>
      </c>
      <c r="V178" s="8">
        <f t="shared" si="24"/>
        <v>42632.208333333328</v>
      </c>
      <c r="W178" t="str">
        <f t="shared" si="25"/>
        <v>19</v>
      </c>
      <c r="X178" t="str">
        <f t="shared" si="26"/>
        <v>09</v>
      </c>
      <c r="Y178" t="str">
        <f t="shared" si="27"/>
        <v>2016</v>
      </c>
      <c r="Z178" s="17">
        <f t="shared" si="28"/>
        <v>19</v>
      </c>
    </row>
    <row r="179" spans="1:26" ht="31.2" x14ac:dyDescent="0.3">
      <c r="A179">
        <v>176</v>
      </c>
      <c r="B179" s="4" t="s">
        <v>404</v>
      </c>
      <c r="C179" s="3" t="s">
        <v>405</v>
      </c>
      <c r="D179">
        <v>115000</v>
      </c>
      <c r="E179">
        <v>86060</v>
      </c>
      <c r="F179" s="17">
        <f t="shared" si="20"/>
        <v>74.834782608695647</v>
      </c>
      <c r="G179" t="s">
        <v>14</v>
      </c>
      <c r="H179">
        <v>782</v>
      </c>
      <c r="I179" t="s">
        <v>21</v>
      </c>
      <c r="J179" t="s">
        <v>22</v>
      </c>
      <c r="K179">
        <v>1472878800</v>
      </c>
      <c r="L179">
        <v>1473656400</v>
      </c>
      <c r="M179" t="b">
        <v>0</v>
      </c>
      <c r="N179" t="b">
        <v>0</v>
      </c>
      <c r="O179" t="s">
        <v>33</v>
      </c>
      <c r="P179" t="s">
        <v>2042</v>
      </c>
      <c r="Q179" t="s">
        <v>2043</v>
      </c>
      <c r="R179" s="8">
        <f t="shared" si="21"/>
        <v>42616.208333333328</v>
      </c>
      <c r="S179" s="8" t="str">
        <f t="shared" si="22"/>
        <v>03</v>
      </c>
      <c r="T179" s="8" t="str">
        <f t="shared" si="29"/>
        <v>Sep</v>
      </c>
      <c r="U179" s="8" t="str">
        <f t="shared" si="23"/>
        <v>2016</v>
      </c>
      <c r="V179" s="8">
        <f t="shared" si="24"/>
        <v>42625.208333333328</v>
      </c>
      <c r="W179" t="str">
        <f t="shared" si="25"/>
        <v>12</v>
      </c>
      <c r="X179" t="str">
        <f t="shared" si="26"/>
        <v>09</v>
      </c>
      <c r="Y179" t="str">
        <f t="shared" si="27"/>
        <v>2016</v>
      </c>
      <c r="Z179" s="17">
        <f t="shared" si="28"/>
        <v>9</v>
      </c>
    </row>
    <row r="180" spans="1:26" x14ac:dyDescent="0.3">
      <c r="A180">
        <v>177</v>
      </c>
      <c r="B180" s="4" t="s">
        <v>406</v>
      </c>
      <c r="C180" s="3" t="s">
        <v>407</v>
      </c>
      <c r="D180">
        <v>38800</v>
      </c>
      <c r="E180">
        <v>161593</v>
      </c>
      <c r="F180" s="17">
        <f t="shared" si="20"/>
        <v>416.47680412371136</v>
      </c>
      <c r="G180" t="s">
        <v>20</v>
      </c>
      <c r="H180">
        <v>2739</v>
      </c>
      <c r="I180" t="s">
        <v>21</v>
      </c>
      <c r="J180" t="s">
        <v>22</v>
      </c>
      <c r="K180">
        <v>1289800800</v>
      </c>
      <c r="L180">
        <v>1291960800</v>
      </c>
      <c r="M180" t="b">
        <v>0</v>
      </c>
      <c r="N180" t="b">
        <v>0</v>
      </c>
      <c r="O180" t="s">
        <v>33</v>
      </c>
      <c r="P180" t="s">
        <v>2042</v>
      </c>
      <c r="Q180" t="s">
        <v>2043</v>
      </c>
      <c r="R180" s="8">
        <f t="shared" si="21"/>
        <v>40497.25</v>
      </c>
      <c r="S180" s="8" t="str">
        <f t="shared" si="22"/>
        <v>15</v>
      </c>
      <c r="T180" s="8" t="str">
        <f t="shared" si="29"/>
        <v>Nov</v>
      </c>
      <c r="U180" s="8" t="str">
        <f t="shared" si="23"/>
        <v>2010</v>
      </c>
      <c r="V180" s="8">
        <f t="shared" si="24"/>
        <v>40522.25</v>
      </c>
      <c r="W180" t="str">
        <f t="shared" si="25"/>
        <v>10</v>
      </c>
      <c r="X180" t="str">
        <f t="shared" si="26"/>
        <v>12</v>
      </c>
      <c r="Y180" t="str">
        <f t="shared" si="27"/>
        <v>2010</v>
      </c>
      <c r="Z180" s="17">
        <f t="shared" si="28"/>
        <v>25</v>
      </c>
    </row>
    <row r="181" spans="1:26" x14ac:dyDescent="0.3">
      <c r="A181">
        <v>178</v>
      </c>
      <c r="B181" s="4" t="s">
        <v>408</v>
      </c>
      <c r="C181" s="3" t="s">
        <v>409</v>
      </c>
      <c r="D181">
        <v>7200</v>
      </c>
      <c r="E181">
        <v>6927</v>
      </c>
      <c r="F181" s="17">
        <f t="shared" si="20"/>
        <v>96.208333333333329</v>
      </c>
      <c r="G181" t="s">
        <v>14</v>
      </c>
      <c r="H181">
        <v>210</v>
      </c>
      <c r="I181" t="s">
        <v>21</v>
      </c>
      <c r="J181" t="s">
        <v>22</v>
      </c>
      <c r="K181">
        <v>1505970000</v>
      </c>
      <c r="L181">
        <v>1506747600</v>
      </c>
      <c r="M181" t="b">
        <v>0</v>
      </c>
      <c r="N181" t="b">
        <v>0</v>
      </c>
      <c r="O181" t="s">
        <v>17</v>
      </c>
      <c r="P181" t="s">
        <v>2036</v>
      </c>
      <c r="Q181" t="s">
        <v>2037</v>
      </c>
      <c r="R181" s="8">
        <f t="shared" si="21"/>
        <v>42999.208333333328</v>
      </c>
      <c r="S181" s="8" t="str">
        <f t="shared" si="22"/>
        <v>21</v>
      </c>
      <c r="T181" s="8" t="str">
        <f t="shared" si="29"/>
        <v>Sep</v>
      </c>
      <c r="U181" s="8" t="str">
        <f t="shared" si="23"/>
        <v>2017</v>
      </c>
      <c r="V181" s="8">
        <f t="shared" si="24"/>
        <v>43008.208333333328</v>
      </c>
      <c r="W181" t="str">
        <f t="shared" si="25"/>
        <v>30</v>
      </c>
      <c r="X181" t="str">
        <f t="shared" si="26"/>
        <v>09</v>
      </c>
      <c r="Y181" t="str">
        <f t="shared" si="27"/>
        <v>2017</v>
      </c>
      <c r="Z181" s="17">
        <f t="shared" si="28"/>
        <v>9</v>
      </c>
    </row>
    <row r="182" spans="1:26" ht="31.2" x14ac:dyDescent="0.3">
      <c r="A182">
        <v>179</v>
      </c>
      <c r="B182" s="4" t="s">
        <v>410</v>
      </c>
      <c r="C182" s="3" t="s">
        <v>411</v>
      </c>
      <c r="D182">
        <v>44500</v>
      </c>
      <c r="E182">
        <v>159185</v>
      </c>
      <c r="F182" s="17">
        <f t="shared" si="20"/>
        <v>357.71910112359546</v>
      </c>
      <c r="G182" t="s">
        <v>20</v>
      </c>
      <c r="H182">
        <v>3537</v>
      </c>
      <c r="I182" t="s">
        <v>15</v>
      </c>
      <c r="J182" t="s">
        <v>16</v>
      </c>
      <c r="K182">
        <v>1363496400</v>
      </c>
      <c r="L182">
        <v>1363582800</v>
      </c>
      <c r="M182" t="b">
        <v>0</v>
      </c>
      <c r="N182" t="b">
        <v>1</v>
      </c>
      <c r="O182" t="s">
        <v>33</v>
      </c>
      <c r="P182" t="s">
        <v>2042</v>
      </c>
      <c r="Q182" t="s">
        <v>2043</v>
      </c>
      <c r="R182" s="8">
        <f t="shared" si="21"/>
        <v>41350.208333333336</v>
      </c>
      <c r="S182" s="8" t="str">
        <f t="shared" si="22"/>
        <v>17</v>
      </c>
      <c r="T182" s="8" t="str">
        <f t="shared" si="29"/>
        <v>Mar</v>
      </c>
      <c r="U182" s="8" t="str">
        <f t="shared" si="23"/>
        <v>2013</v>
      </c>
      <c r="V182" s="8">
        <f t="shared" si="24"/>
        <v>41351.208333333336</v>
      </c>
      <c r="W182" t="str">
        <f t="shared" si="25"/>
        <v>18</v>
      </c>
      <c r="X182" t="str">
        <f t="shared" si="26"/>
        <v>03</v>
      </c>
      <c r="Y182" t="str">
        <f t="shared" si="27"/>
        <v>2013</v>
      </c>
      <c r="Z182" s="17">
        <f t="shared" si="28"/>
        <v>1</v>
      </c>
    </row>
    <row r="183" spans="1:26" x14ac:dyDescent="0.3">
      <c r="A183">
        <v>180</v>
      </c>
      <c r="B183" s="4" t="s">
        <v>412</v>
      </c>
      <c r="C183" s="3" t="s">
        <v>413</v>
      </c>
      <c r="D183">
        <v>56000</v>
      </c>
      <c r="E183">
        <v>172736</v>
      </c>
      <c r="F183" s="17">
        <f t="shared" si="20"/>
        <v>308.45714285714286</v>
      </c>
      <c r="G183" t="s">
        <v>20</v>
      </c>
      <c r="H183">
        <v>2107</v>
      </c>
      <c r="I183" t="s">
        <v>26</v>
      </c>
      <c r="J183" t="s">
        <v>27</v>
      </c>
      <c r="K183">
        <v>1269234000</v>
      </c>
      <c r="L183">
        <v>1269666000</v>
      </c>
      <c r="M183" t="b">
        <v>0</v>
      </c>
      <c r="N183" t="b">
        <v>0</v>
      </c>
      <c r="O183" t="s">
        <v>65</v>
      </c>
      <c r="P183" t="s">
        <v>2040</v>
      </c>
      <c r="Q183" t="s">
        <v>2049</v>
      </c>
      <c r="R183" s="8">
        <f t="shared" si="21"/>
        <v>40259.208333333336</v>
      </c>
      <c r="S183" s="8" t="str">
        <f t="shared" si="22"/>
        <v>22</v>
      </c>
      <c r="T183" s="8" t="str">
        <f t="shared" si="29"/>
        <v>Mar</v>
      </c>
      <c r="U183" s="8" t="str">
        <f t="shared" si="23"/>
        <v>2010</v>
      </c>
      <c r="V183" s="8">
        <f t="shared" si="24"/>
        <v>40264.208333333336</v>
      </c>
      <c r="W183" t="str">
        <f t="shared" si="25"/>
        <v>27</v>
      </c>
      <c r="X183" t="str">
        <f t="shared" si="26"/>
        <v>03</v>
      </c>
      <c r="Y183" t="str">
        <f t="shared" si="27"/>
        <v>2010</v>
      </c>
      <c r="Z183" s="17">
        <f t="shared" si="28"/>
        <v>5</v>
      </c>
    </row>
    <row r="184" spans="1:26" x14ac:dyDescent="0.3">
      <c r="A184">
        <v>181</v>
      </c>
      <c r="B184" s="4" t="s">
        <v>414</v>
      </c>
      <c r="C184" s="3" t="s">
        <v>415</v>
      </c>
      <c r="D184">
        <v>8600</v>
      </c>
      <c r="E184">
        <v>5315</v>
      </c>
      <c r="F184" s="17">
        <f t="shared" si="20"/>
        <v>61.802325581395344</v>
      </c>
      <c r="G184" t="s">
        <v>14</v>
      </c>
      <c r="H184">
        <v>136</v>
      </c>
      <c r="I184" t="s">
        <v>21</v>
      </c>
      <c r="J184" t="s">
        <v>22</v>
      </c>
      <c r="K184">
        <v>1507093200</v>
      </c>
      <c r="L184">
        <v>1508648400</v>
      </c>
      <c r="M184" t="b">
        <v>0</v>
      </c>
      <c r="N184" t="b">
        <v>0</v>
      </c>
      <c r="O184" t="s">
        <v>28</v>
      </c>
      <c r="P184" t="s">
        <v>2040</v>
      </c>
      <c r="Q184" t="s">
        <v>2041</v>
      </c>
      <c r="R184" s="8">
        <f t="shared" si="21"/>
        <v>43012.208333333328</v>
      </c>
      <c r="S184" s="8" t="str">
        <f t="shared" si="22"/>
        <v>04</v>
      </c>
      <c r="T184" s="8" t="str">
        <f t="shared" si="29"/>
        <v>Oct</v>
      </c>
      <c r="U184" s="8" t="str">
        <f t="shared" si="23"/>
        <v>2017</v>
      </c>
      <c r="V184" s="8">
        <f t="shared" si="24"/>
        <v>43030.208333333328</v>
      </c>
      <c r="W184" t="str">
        <f t="shared" si="25"/>
        <v>22</v>
      </c>
      <c r="X184" t="str">
        <f t="shared" si="26"/>
        <v>10</v>
      </c>
      <c r="Y184" t="str">
        <f t="shared" si="27"/>
        <v>2017</v>
      </c>
      <c r="Z184" s="17">
        <f t="shared" si="28"/>
        <v>18</v>
      </c>
    </row>
    <row r="185" spans="1:26" ht="31.2" x14ac:dyDescent="0.3">
      <c r="A185">
        <v>182</v>
      </c>
      <c r="B185" s="4" t="s">
        <v>416</v>
      </c>
      <c r="C185" s="3" t="s">
        <v>417</v>
      </c>
      <c r="D185">
        <v>27100</v>
      </c>
      <c r="E185">
        <v>195750</v>
      </c>
      <c r="F185" s="17">
        <f t="shared" si="20"/>
        <v>722.32472324723244</v>
      </c>
      <c r="G185" t="s">
        <v>20</v>
      </c>
      <c r="H185">
        <v>3318</v>
      </c>
      <c r="I185" t="s">
        <v>36</v>
      </c>
      <c r="J185" t="s">
        <v>37</v>
      </c>
      <c r="K185">
        <v>1560574800</v>
      </c>
      <c r="L185">
        <v>1561957200</v>
      </c>
      <c r="M185" t="b">
        <v>0</v>
      </c>
      <c r="N185" t="b">
        <v>0</v>
      </c>
      <c r="O185" t="s">
        <v>33</v>
      </c>
      <c r="P185" t="s">
        <v>2042</v>
      </c>
      <c r="Q185" t="s">
        <v>2043</v>
      </c>
      <c r="R185" s="8">
        <f t="shared" si="21"/>
        <v>43631.208333333328</v>
      </c>
      <c r="S185" s="8" t="str">
        <f t="shared" si="22"/>
        <v>15</v>
      </c>
      <c r="T185" s="8" t="str">
        <f t="shared" si="29"/>
        <v>Jun</v>
      </c>
      <c r="U185" s="8" t="str">
        <f t="shared" si="23"/>
        <v>2019</v>
      </c>
      <c r="V185" s="8">
        <f t="shared" si="24"/>
        <v>43647.208333333328</v>
      </c>
      <c r="W185" t="str">
        <f t="shared" si="25"/>
        <v>01</v>
      </c>
      <c r="X185" t="str">
        <f t="shared" si="26"/>
        <v>07</v>
      </c>
      <c r="Y185" t="str">
        <f t="shared" si="27"/>
        <v>2019</v>
      </c>
      <c r="Z185" s="17">
        <f t="shared" si="28"/>
        <v>16</v>
      </c>
    </row>
    <row r="186" spans="1:26" ht="31.2" x14ac:dyDescent="0.3">
      <c r="A186">
        <v>183</v>
      </c>
      <c r="B186" s="4" t="s">
        <v>418</v>
      </c>
      <c r="C186" s="3" t="s">
        <v>419</v>
      </c>
      <c r="D186">
        <v>5100</v>
      </c>
      <c r="E186">
        <v>3525</v>
      </c>
      <c r="F186" s="17">
        <f t="shared" si="20"/>
        <v>69.117647058823522</v>
      </c>
      <c r="G186" t="s">
        <v>14</v>
      </c>
      <c r="H186">
        <v>86</v>
      </c>
      <c r="I186" t="s">
        <v>15</v>
      </c>
      <c r="J186" t="s">
        <v>16</v>
      </c>
      <c r="K186">
        <v>1284008400</v>
      </c>
      <c r="L186">
        <v>1285131600</v>
      </c>
      <c r="M186" t="b">
        <v>0</v>
      </c>
      <c r="N186" t="b">
        <v>0</v>
      </c>
      <c r="O186" t="s">
        <v>23</v>
      </c>
      <c r="P186" t="s">
        <v>2038</v>
      </c>
      <c r="Q186" t="s">
        <v>2039</v>
      </c>
      <c r="R186" s="8">
        <f t="shared" si="21"/>
        <v>40430.208333333336</v>
      </c>
      <c r="S186" s="8" t="str">
        <f t="shared" si="22"/>
        <v>09</v>
      </c>
      <c r="T186" s="8" t="str">
        <f t="shared" si="29"/>
        <v>Sep</v>
      </c>
      <c r="U186" s="8" t="str">
        <f t="shared" si="23"/>
        <v>2010</v>
      </c>
      <c r="V186" s="8">
        <f t="shared" si="24"/>
        <v>40443.208333333336</v>
      </c>
      <c r="W186" t="str">
        <f t="shared" si="25"/>
        <v>22</v>
      </c>
      <c r="X186" t="str">
        <f t="shared" si="26"/>
        <v>09</v>
      </c>
      <c r="Y186" t="str">
        <f t="shared" si="27"/>
        <v>2010</v>
      </c>
      <c r="Z186" s="17">
        <f t="shared" si="28"/>
        <v>13</v>
      </c>
    </row>
    <row r="187" spans="1:26" x14ac:dyDescent="0.3">
      <c r="A187">
        <v>184</v>
      </c>
      <c r="B187" s="4" t="s">
        <v>420</v>
      </c>
      <c r="C187" s="3" t="s">
        <v>421</v>
      </c>
      <c r="D187">
        <v>3600</v>
      </c>
      <c r="E187">
        <v>10550</v>
      </c>
      <c r="F187" s="17">
        <f t="shared" si="20"/>
        <v>293.05555555555554</v>
      </c>
      <c r="G187" t="s">
        <v>20</v>
      </c>
      <c r="H187">
        <v>340</v>
      </c>
      <c r="I187" t="s">
        <v>21</v>
      </c>
      <c r="J187" t="s">
        <v>22</v>
      </c>
      <c r="K187">
        <v>1556859600</v>
      </c>
      <c r="L187">
        <v>1556946000</v>
      </c>
      <c r="M187" t="b">
        <v>0</v>
      </c>
      <c r="N187" t="b">
        <v>0</v>
      </c>
      <c r="O187" t="s">
        <v>33</v>
      </c>
      <c r="P187" t="s">
        <v>2042</v>
      </c>
      <c r="Q187" t="s">
        <v>2043</v>
      </c>
      <c r="R187" s="8">
        <f t="shared" si="21"/>
        <v>43588.208333333328</v>
      </c>
      <c r="S187" s="8" t="str">
        <f t="shared" si="22"/>
        <v>03</v>
      </c>
      <c r="T187" s="8" t="str">
        <f t="shared" si="29"/>
        <v>May</v>
      </c>
      <c r="U187" s="8" t="str">
        <f t="shared" si="23"/>
        <v>2019</v>
      </c>
      <c r="V187" s="8">
        <f t="shared" si="24"/>
        <v>43589.208333333328</v>
      </c>
      <c r="W187" t="str">
        <f t="shared" si="25"/>
        <v>04</v>
      </c>
      <c r="X187" t="str">
        <f t="shared" si="26"/>
        <v>05</v>
      </c>
      <c r="Y187" t="str">
        <f t="shared" si="27"/>
        <v>2019</v>
      </c>
      <c r="Z187" s="17">
        <f t="shared" si="28"/>
        <v>1</v>
      </c>
    </row>
    <row r="188" spans="1:26" x14ac:dyDescent="0.3">
      <c r="A188">
        <v>185</v>
      </c>
      <c r="B188" s="4" t="s">
        <v>422</v>
      </c>
      <c r="C188" s="3" t="s">
        <v>423</v>
      </c>
      <c r="D188">
        <v>1000</v>
      </c>
      <c r="E188">
        <v>718</v>
      </c>
      <c r="F188" s="17">
        <f t="shared" si="20"/>
        <v>71.8</v>
      </c>
      <c r="G188" t="s">
        <v>14</v>
      </c>
      <c r="H188">
        <v>19</v>
      </c>
      <c r="I188" t="s">
        <v>21</v>
      </c>
      <c r="J188" t="s">
        <v>22</v>
      </c>
      <c r="K188">
        <v>1526187600</v>
      </c>
      <c r="L188">
        <v>1527138000</v>
      </c>
      <c r="M188" t="b">
        <v>0</v>
      </c>
      <c r="N188" t="b">
        <v>0</v>
      </c>
      <c r="O188" t="s">
        <v>269</v>
      </c>
      <c r="P188" t="s">
        <v>2044</v>
      </c>
      <c r="Q188" t="s">
        <v>2063</v>
      </c>
      <c r="R188" s="8">
        <f t="shared" si="21"/>
        <v>43233.208333333328</v>
      </c>
      <c r="S188" s="8" t="str">
        <f t="shared" si="22"/>
        <v>13</v>
      </c>
      <c r="T188" s="8" t="str">
        <f t="shared" si="29"/>
        <v>May</v>
      </c>
      <c r="U188" s="8" t="str">
        <f t="shared" si="23"/>
        <v>2018</v>
      </c>
      <c r="V188" s="8">
        <f t="shared" si="24"/>
        <v>43244.208333333328</v>
      </c>
      <c r="W188" t="str">
        <f t="shared" si="25"/>
        <v>24</v>
      </c>
      <c r="X188" t="str">
        <f t="shared" si="26"/>
        <v>05</v>
      </c>
      <c r="Y188" t="str">
        <f t="shared" si="27"/>
        <v>2018</v>
      </c>
      <c r="Z188" s="17">
        <f t="shared" si="28"/>
        <v>11</v>
      </c>
    </row>
    <row r="189" spans="1:26" x14ac:dyDescent="0.3">
      <c r="A189">
        <v>186</v>
      </c>
      <c r="B189" s="4" t="s">
        <v>424</v>
      </c>
      <c r="C189" s="3" t="s">
        <v>425</v>
      </c>
      <c r="D189">
        <v>88800</v>
      </c>
      <c r="E189">
        <v>28358</v>
      </c>
      <c r="F189" s="17">
        <f t="shared" si="20"/>
        <v>31.934684684684683</v>
      </c>
      <c r="G189" t="s">
        <v>14</v>
      </c>
      <c r="H189">
        <v>886</v>
      </c>
      <c r="I189" t="s">
        <v>21</v>
      </c>
      <c r="J189" t="s">
        <v>22</v>
      </c>
      <c r="K189">
        <v>1400821200</v>
      </c>
      <c r="L189">
        <v>1402117200</v>
      </c>
      <c r="M189" t="b">
        <v>0</v>
      </c>
      <c r="N189" t="b">
        <v>0</v>
      </c>
      <c r="O189" t="s">
        <v>33</v>
      </c>
      <c r="P189" t="s">
        <v>2042</v>
      </c>
      <c r="Q189" t="s">
        <v>2043</v>
      </c>
      <c r="R189" s="8">
        <f t="shared" si="21"/>
        <v>41782.208333333336</v>
      </c>
      <c r="S189" s="8" t="str">
        <f t="shared" si="22"/>
        <v>23</v>
      </c>
      <c r="T189" s="8" t="str">
        <f t="shared" si="29"/>
        <v>May</v>
      </c>
      <c r="U189" s="8" t="str">
        <f t="shared" si="23"/>
        <v>2014</v>
      </c>
      <c r="V189" s="8">
        <f t="shared" si="24"/>
        <v>41797.208333333336</v>
      </c>
      <c r="W189" t="str">
        <f t="shared" si="25"/>
        <v>07</v>
      </c>
      <c r="X189" t="str">
        <f t="shared" si="26"/>
        <v>06</v>
      </c>
      <c r="Y189" t="str">
        <f t="shared" si="27"/>
        <v>2014</v>
      </c>
      <c r="Z189" s="17">
        <f t="shared" si="28"/>
        <v>15</v>
      </c>
    </row>
    <row r="190" spans="1:26" x14ac:dyDescent="0.3">
      <c r="A190">
        <v>187</v>
      </c>
      <c r="B190" s="4" t="s">
        <v>426</v>
      </c>
      <c r="C190" s="3" t="s">
        <v>427</v>
      </c>
      <c r="D190">
        <v>60200</v>
      </c>
      <c r="E190">
        <v>138384</v>
      </c>
      <c r="F190" s="17">
        <f t="shared" si="20"/>
        <v>229.87375415282392</v>
      </c>
      <c r="G190" t="s">
        <v>20</v>
      </c>
      <c r="H190">
        <v>1442</v>
      </c>
      <c r="I190" t="s">
        <v>15</v>
      </c>
      <c r="J190" t="s">
        <v>16</v>
      </c>
      <c r="K190">
        <v>1361599200</v>
      </c>
      <c r="L190">
        <v>1364014800</v>
      </c>
      <c r="M190" t="b">
        <v>0</v>
      </c>
      <c r="N190" t="b">
        <v>1</v>
      </c>
      <c r="O190" t="s">
        <v>100</v>
      </c>
      <c r="P190" t="s">
        <v>2044</v>
      </c>
      <c r="Q190" t="s">
        <v>2055</v>
      </c>
      <c r="R190" s="8">
        <f t="shared" si="21"/>
        <v>41328.25</v>
      </c>
      <c r="S190" s="8" t="str">
        <f t="shared" si="22"/>
        <v>23</v>
      </c>
      <c r="T190" s="8" t="str">
        <f t="shared" si="29"/>
        <v>Feb</v>
      </c>
      <c r="U190" s="8" t="str">
        <f t="shared" si="23"/>
        <v>2013</v>
      </c>
      <c r="V190" s="8">
        <f t="shared" si="24"/>
        <v>41356.208333333336</v>
      </c>
      <c r="W190" t="str">
        <f t="shared" si="25"/>
        <v>23</v>
      </c>
      <c r="X190" t="str">
        <f t="shared" si="26"/>
        <v>03</v>
      </c>
      <c r="Y190" t="str">
        <f t="shared" si="27"/>
        <v>2013</v>
      </c>
      <c r="Z190" s="17">
        <f t="shared" si="28"/>
        <v>27.958333333335759</v>
      </c>
    </row>
    <row r="191" spans="1:26" x14ac:dyDescent="0.3">
      <c r="A191">
        <v>188</v>
      </c>
      <c r="B191" s="4" t="s">
        <v>428</v>
      </c>
      <c r="C191" s="3" t="s">
        <v>429</v>
      </c>
      <c r="D191">
        <v>8200</v>
      </c>
      <c r="E191">
        <v>2625</v>
      </c>
      <c r="F191" s="17">
        <f t="shared" si="20"/>
        <v>32.012195121951223</v>
      </c>
      <c r="G191" t="s">
        <v>14</v>
      </c>
      <c r="H191">
        <v>35</v>
      </c>
      <c r="I191" t="s">
        <v>107</v>
      </c>
      <c r="J191" t="s">
        <v>108</v>
      </c>
      <c r="K191">
        <v>1417500000</v>
      </c>
      <c r="L191">
        <v>1417586400</v>
      </c>
      <c r="M191" t="b">
        <v>0</v>
      </c>
      <c r="N191" t="b">
        <v>0</v>
      </c>
      <c r="O191" t="s">
        <v>33</v>
      </c>
      <c r="P191" t="s">
        <v>2042</v>
      </c>
      <c r="Q191" t="s">
        <v>2043</v>
      </c>
      <c r="R191" s="8">
        <f t="shared" si="21"/>
        <v>41975.25</v>
      </c>
      <c r="S191" s="8" t="str">
        <f t="shared" si="22"/>
        <v>02</v>
      </c>
      <c r="T191" s="8" t="str">
        <f t="shared" si="29"/>
        <v>Dec</v>
      </c>
      <c r="U191" s="8" t="str">
        <f t="shared" si="23"/>
        <v>2014</v>
      </c>
      <c r="V191" s="8">
        <f t="shared" si="24"/>
        <v>41976.25</v>
      </c>
      <c r="W191" t="str">
        <f t="shared" si="25"/>
        <v>03</v>
      </c>
      <c r="X191" t="str">
        <f t="shared" si="26"/>
        <v>12</v>
      </c>
      <c r="Y191" t="str">
        <f t="shared" si="27"/>
        <v>2014</v>
      </c>
      <c r="Z191" s="17">
        <f t="shared" si="28"/>
        <v>1</v>
      </c>
    </row>
    <row r="192" spans="1:26" x14ac:dyDescent="0.3">
      <c r="A192">
        <v>189</v>
      </c>
      <c r="B192" s="4" t="s">
        <v>430</v>
      </c>
      <c r="C192" s="3" t="s">
        <v>431</v>
      </c>
      <c r="D192">
        <v>191300</v>
      </c>
      <c r="E192">
        <v>45004</v>
      </c>
      <c r="F192" s="17">
        <f t="shared" si="20"/>
        <v>23.525352848928385</v>
      </c>
      <c r="G192" t="s">
        <v>74</v>
      </c>
      <c r="H192">
        <v>441</v>
      </c>
      <c r="I192" t="s">
        <v>21</v>
      </c>
      <c r="J192" t="s">
        <v>22</v>
      </c>
      <c r="K192">
        <v>1457071200</v>
      </c>
      <c r="L192">
        <v>1457071200</v>
      </c>
      <c r="M192" t="b">
        <v>0</v>
      </c>
      <c r="N192" t="b">
        <v>0</v>
      </c>
      <c r="O192" t="s">
        <v>33</v>
      </c>
      <c r="P192" t="s">
        <v>2042</v>
      </c>
      <c r="Q192" t="s">
        <v>2043</v>
      </c>
      <c r="R192" s="8">
        <f t="shared" si="21"/>
        <v>42433.25</v>
      </c>
      <c r="S192" s="8" t="str">
        <f t="shared" si="22"/>
        <v>04</v>
      </c>
      <c r="T192" s="8" t="str">
        <f t="shared" si="29"/>
        <v>Mar</v>
      </c>
      <c r="U192" s="8" t="str">
        <f t="shared" si="23"/>
        <v>2016</v>
      </c>
      <c r="V192" s="8">
        <f t="shared" si="24"/>
        <v>42433.25</v>
      </c>
      <c r="W192" t="str">
        <f t="shared" si="25"/>
        <v>04</v>
      </c>
      <c r="X192" t="str">
        <f t="shared" si="26"/>
        <v>03</v>
      </c>
      <c r="Y192" t="str">
        <f t="shared" si="27"/>
        <v>2016</v>
      </c>
      <c r="Z192" s="17">
        <f t="shared" si="28"/>
        <v>0</v>
      </c>
    </row>
    <row r="193" spans="1:26" x14ac:dyDescent="0.3">
      <c r="A193">
        <v>190</v>
      </c>
      <c r="B193" s="4" t="s">
        <v>432</v>
      </c>
      <c r="C193" s="3" t="s">
        <v>433</v>
      </c>
      <c r="D193">
        <v>3700</v>
      </c>
      <c r="E193">
        <v>2538</v>
      </c>
      <c r="F193" s="17">
        <f t="shared" si="20"/>
        <v>68.594594594594597</v>
      </c>
      <c r="G193" t="s">
        <v>14</v>
      </c>
      <c r="H193">
        <v>24</v>
      </c>
      <c r="I193" t="s">
        <v>21</v>
      </c>
      <c r="J193" t="s">
        <v>22</v>
      </c>
      <c r="K193">
        <v>1370322000</v>
      </c>
      <c r="L193">
        <v>1370408400</v>
      </c>
      <c r="M193" t="b">
        <v>0</v>
      </c>
      <c r="N193" t="b">
        <v>1</v>
      </c>
      <c r="O193" t="s">
        <v>33</v>
      </c>
      <c r="P193" t="s">
        <v>2042</v>
      </c>
      <c r="Q193" t="s">
        <v>2043</v>
      </c>
      <c r="R193" s="8">
        <f t="shared" si="21"/>
        <v>41429.208333333336</v>
      </c>
      <c r="S193" s="8" t="str">
        <f t="shared" si="22"/>
        <v>04</v>
      </c>
      <c r="T193" s="8" t="str">
        <f t="shared" si="29"/>
        <v>Jun</v>
      </c>
      <c r="U193" s="8" t="str">
        <f t="shared" si="23"/>
        <v>2013</v>
      </c>
      <c r="V193" s="8">
        <f t="shared" si="24"/>
        <v>41430.208333333336</v>
      </c>
      <c r="W193" t="str">
        <f t="shared" si="25"/>
        <v>05</v>
      </c>
      <c r="X193" t="str">
        <f t="shared" si="26"/>
        <v>06</v>
      </c>
      <c r="Y193" t="str">
        <f t="shared" si="27"/>
        <v>2013</v>
      </c>
      <c r="Z193" s="17">
        <f t="shared" si="28"/>
        <v>1</v>
      </c>
    </row>
    <row r="194" spans="1:26" x14ac:dyDescent="0.3">
      <c r="A194">
        <v>191</v>
      </c>
      <c r="B194" s="4" t="s">
        <v>434</v>
      </c>
      <c r="C194" s="3" t="s">
        <v>435</v>
      </c>
      <c r="D194">
        <v>8400</v>
      </c>
      <c r="E194">
        <v>3188</v>
      </c>
      <c r="F194" s="17">
        <f t="shared" si="20"/>
        <v>37.952380952380956</v>
      </c>
      <c r="G194" t="s">
        <v>14</v>
      </c>
      <c r="H194">
        <v>86</v>
      </c>
      <c r="I194" t="s">
        <v>107</v>
      </c>
      <c r="J194" t="s">
        <v>108</v>
      </c>
      <c r="K194">
        <v>1552366800</v>
      </c>
      <c r="L194">
        <v>1552626000</v>
      </c>
      <c r="M194" t="b">
        <v>0</v>
      </c>
      <c r="N194" t="b">
        <v>0</v>
      </c>
      <c r="O194" t="s">
        <v>33</v>
      </c>
      <c r="P194" t="s">
        <v>2042</v>
      </c>
      <c r="Q194" t="s">
        <v>2043</v>
      </c>
      <c r="R194" s="8">
        <f t="shared" si="21"/>
        <v>43536.208333333328</v>
      </c>
      <c r="S194" s="8" t="str">
        <f t="shared" si="22"/>
        <v>12</v>
      </c>
      <c r="T194" s="8" t="str">
        <f t="shared" si="29"/>
        <v>Mar</v>
      </c>
      <c r="U194" s="8" t="str">
        <f t="shared" si="23"/>
        <v>2019</v>
      </c>
      <c r="V194" s="8">
        <f t="shared" si="24"/>
        <v>43539.208333333328</v>
      </c>
      <c r="W194" t="str">
        <f t="shared" si="25"/>
        <v>15</v>
      </c>
      <c r="X194" t="str">
        <f t="shared" si="26"/>
        <v>03</v>
      </c>
      <c r="Y194" t="str">
        <f t="shared" si="27"/>
        <v>2019</v>
      </c>
      <c r="Z194" s="17">
        <f t="shared" si="28"/>
        <v>3</v>
      </c>
    </row>
    <row r="195" spans="1:26" ht="31.2" x14ac:dyDescent="0.3">
      <c r="A195">
        <v>192</v>
      </c>
      <c r="B195" s="4" t="s">
        <v>436</v>
      </c>
      <c r="C195" s="3" t="s">
        <v>437</v>
      </c>
      <c r="D195">
        <v>42600</v>
      </c>
      <c r="E195">
        <v>8517</v>
      </c>
      <c r="F195" s="17">
        <f t="shared" si="20"/>
        <v>19.992957746478872</v>
      </c>
      <c r="G195" t="s">
        <v>14</v>
      </c>
      <c r="H195">
        <v>243</v>
      </c>
      <c r="I195" t="s">
        <v>21</v>
      </c>
      <c r="J195" t="s">
        <v>22</v>
      </c>
      <c r="K195">
        <v>1403845200</v>
      </c>
      <c r="L195">
        <v>1404190800</v>
      </c>
      <c r="M195" t="b">
        <v>0</v>
      </c>
      <c r="N195" t="b">
        <v>0</v>
      </c>
      <c r="O195" t="s">
        <v>23</v>
      </c>
      <c r="P195" t="s">
        <v>2038</v>
      </c>
      <c r="Q195" t="s">
        <v>2039</v>
      </c>
      <c r="R195" s="8">
        <f t="shared" si="21"/>
        <v>41817.208333333336</v>
      </c>
      <c r="S195" s="8" t="str">
        <f t="shared" si="22"/>
        <v>27</v>
      </c>
      <c r="T195" s="8" t="str">
        <f t="shared" si="29"/>
        <v>Jun</v>
      </c>
      <c r="U195" s="8" t="str">
        <f t="shared" si="23"/>
        <v>2014</v>
      </c>
      <c r="V195" s="8">
        <f t="shared" si="24"/>
        <v>41821.208333333336</v>
      </c>
      <c r="W195" t="str">
        <f t="shared" si="25"/>
        <v>01</v>
      </c>
      <c r="X195" t="str">
        <f t="shared" si="26"/>
        <v>07</v>
      </c>
      <c r="Y195" t="str">
        <f t="shared" si="27"/>
        <v>2014</v>
      </c>
      <c r="Z195" s="17">
        <f t="shared" si="28"/>
        <v>4</v>
      </c>
    </row>
    <row r="196" spans="1:26" x14ac:dyDescent="0.3">
      <c r="A196">
        <v>193</v>
      </c>
      <c r="B196" s="4" t="s">
        <v>438</v>
      </c>
      <c r="C196" s="3" t="s">
        <v>439</v>
      </c>
      <c r="D196">
        <v>6600</v>
      </c>
      <c r="E196">
        <v>3012</v>
      </c>
      <c r="F196" s="17">
        <f t="shared" ref="F196:F259" si="30">E196/D196*100</f>
        <v>45.636363636363633</v>
      </c>
      <c r="G196" t="s">
        <v>14</v>
      </c>
      <c r="H196">
        <v>65</v>
      </c>
      <c r="I196" t="s">
        <v>21</v>
      </c>
      <c r="J196" t="s">
        <v>22</v>
      </c>
      <c r="K196">
        <v>1523163600</v>
      </c>
      <c r="L196">
        <v>1523509200</v>
      </c>
      <c r="M196" t="b">
        <v>1</v>
      </c>
      <c r="N196" t="b">
        <v>0</v>
      </c>
      <c r="O196" t="s">
        <v>60</v>
      </c>
      <c r="P196" t="s">
        <v>2038</v>
      </c>
      <c r="Q196" t="s">
        <v>2048</v>
      </c>
      <c r="R196" s="8">
        <f t="shared" ref="R196:R259" si="31">(((K196/60)/60)/24)+DATE(1970,1,1)</f>
        <v>43198.208333333328</v>
      </c>
      <c r="S196" s="8" t="str">
        <f t="shared" ref="S196:S259" si="32">TEXT(R196,"dd")</f>
        <v>08</v>
      </c>
      <c r="T196" s="8" t="str">
        <f t="shared" si="29"/>
        <v>Apr</v>
      </c>
      <c r="U196" s="8" t="str">
        <f t="shared" ref="U196:U259" si="33">TEXT(R196,"yyyy")</f>
        <v>2018</v>
      </c>
      <c r="V196" s="8">
        <f t="shared" ref="V196:V259" si="34">(((L196/60)/60)/24)+DATE(1970,1,1)</f>
        <v>43202.208333333328</v>
      </c>
      <c r="W196" t="str">
        <f t="shared" ref="W196:W259" si="35">TEXT(V196,"dd")</f>
        <v>12</v>
      </c>
      <c r="X196" t="str">
        <f t="shared" ref="X196:X259" si="36">TEXT(V196,"mm")</f>
        <v>04</v>
      </c>
      <c r="Y196" t="str">
        <f t="shared" ref="Y196:Y259" si="37">TEXT(V196,"yyyy")</f>
        <v>2018</v>
      </c>
      <c r="Z196" s="17">
        <f t="shared" ref="Z196:Z259" si="38">V196-R196</f>
        <v>4</v>
      </c>
    </row>
    <row r="197" spans="1:26" x14ac:dyDescent="0.3">
      <c r="A197">
        <v>194</v>
      </c>
      <c r="B197" s="4" t="s">
        <v>440</v>
      </c>
      <c r="C197" s="3" t="s">
        <v>441</v>
      </c>
      <c r="D197">
        <v>7100</v>
      </c>
      <c r="E197">
        <v>8716</v>
      </c>
      <c r="F197" s="17">
        <f t="shared" si="30"/>
        <v>122.7605633802817</v>
      </c>
      <c r="G197" t="s">
        <v>20</v>
      </c>
      <c r="H197">
        <v>126</v>
      </c>
      <c r="I197" t="s">
        <v>21</v>
      </c>
      <c r="J197" t="s">
        <v>22</v>
      </c>
      <c r="K197">
        <v>1442206800</v>
      </c>
      <c r="L197">
        <v>1443589200</v>
      </c>
      <c r="M197" t="b">
        <v>0</v>
      </c>
      <c r="N197" t="b">
        <v>0</v>
      </c>
      <c r="O197" t="s">
        <v>148</v>
      </c>
      <c r="P197" t="s">
        <v>2038</v>
      </c>
      <c r="Q197" t="s">
        <v>2060</v>
      </c>
      <c r="R197" s="8">
        <f t="shared" si="31"/>
        <v>42261.208333333328</v>
      </c>
      <c r="S197" s="8" t="str">
        <f t="shared" si="32"/>
        <v>14</v>
      </c>
      <c r="T197" s="8" t="str">
        <f t="shared" si="29"/>
        <v>Sep</v>
      </c>
      <c r="U197" s="8" t="str">
        <f t="shared" si="33"/>
        <v>2015</v>
      </c>
      <c r="V197" s="8">
        <f t="shared" si="34"/>
        <v>42277.208333333328</v>
      </c>
      <c r="W197" t="str">
        <f t="shared" si="35"/>
        <v>30</v>
      </c>
      <c r="X197" t="str">
        <f t="shared" si="36"/>
        <v>09</v>
      </c>
      <c r="Y197" t="str">
        <f t="shared" si="37"/>
        <v>2015</v>
      </c>
      <c r="Z197" s="17">
        <f t="shared" si="38"/>
        <v>16</v>
      </c>
    </row>
    <row r="198" spans="1:26" x14ac:dyDescent="0.3">
      <c r="A198">
        <v>195</v>
      </c>
      <c r="B198" s="4" t="s">
        <v>442</v>
      </c>
      <c r="C198" s="3" t="s">
        <v>443</v>
      </c>
      <c r="D198">
        <v>15800</v>
      </c>
      <c r="E198">
        <v>57157</v>
      </c>
      <c r="F198" s="17">
        <f t="shared" si="30"/>
        <v>361.75316455696202</v>
      </c>
      <c r="G198" t="s">
        <v>20</v>
      </c>
      <c r="H198">
        <v>524</v>
      </c>
      <c r="I198" t="s">
        <v>21</v>
      </c>
      <c r="J198" t="s">
        <v>22</v>
      </c>
      <c r="K198">
        <v>1532840400</v>
      </c>
      <c r="L198">
        <v>1533445200</v>
      </c>
      <c r="M198" t="b">
        <v>0</v>
      </c>
      <c r="N198" t="b">
        <v>0</v>
      </c>
      <c r="O198" t="s">
        <v>50</v>
      </c>
      <c r="P198" t="s">
        <v>2038</v>
      </c>
      <c r="Q198" t="s">
        <v>2046</v>
      </c>
      <c r="R198" s="8">
        <f t="shared" si="31"/>
        <v>43310.208333333328</v>
      </c>
      <c r="S198" s="8" t="str">
        <f t="shared" si="32"/>
        <v>29</v>
      </c>
      <c r="T198" s="8" t="str">
        <f t="shared" si="29"/>
        <v>Jul</v>
      </c>
      <c r="U198" s="8" t="str">
        <f t="shared" si="33"/>
        <v>2018</v>
      </c>
      <c r="V198" s="8">
        <f t="shared" si="34"/>
        <v>43317.208333333328</v>
      </c>
      <c r="W198" t="str">
        <f t="shared" si="35"/>
        <v>05</v>
      </c>
      <c r="X198" t="str">
        <f t="shared" si="36"/>
        <v>08</v>
      </c>
      <c r="Y198" t="str">
        <f t="shared" si="37"/>
        <v>2018</v>
      </c>
      <c r="Z198" s="17">
        <f t="shared" si="38"/>
        <v>7</v>
      </c>
    </row>
    <row r="199" spans="1:26" x14ac:dyDescent="0.3">
      <c r="A199">
        <v>196</v>
      </c>
      <c r="B199" s="4" t="s">
        <v>444</v>
      </c>
      <c r="C199" s="3" t="s">
        <v>445</v>
      </c>
      <c r="D199">
        <v>8200</v>
      </c>
      <c r="E199">
        <v>5178</v>
      </c>
      <c r="F199" s="17">
        <f t="shared" si="30"/>
        <v>63.146341463414636</v>
      </c>
      <c r="G199" t="s">
        <v>14</v>
      </c>
      <c r="H199">
        <v>100</v>
      </c>
      <c r="I199" t="s">
        <v>36</v>
      </c>
      <c r="J199" t="s">
        <v>37</v>
      </c>
      <c r="K199">
        <v>1472878800</v>
      </c>
      <c r="L199">
        <v>1474520400</v>
      </c>
      <c r="M199" t="b">
        <v>0</v>
      </c>
      <c r="N199" t="b">
        <v>0</v>
      </c>
      <c r="O199" t="s">
        <v>65</v>
      </c>
      <c r="P199" t="s">
        <v>2040</v>
      </c>
      <c r="Q199" t="s">
        <v>2049</v>
      </c>
      <c r="R199" s="8">
        <f t="shared" si="31"/>
        <v>42616.208333333328</v>
      </c>
      <c r="S199" s="8" t="str">
        <f t="shared" si="32"/>
        <v>03</v>
      </c>
      <c r="T199" s="8" t="str">
        <f t="shared" ref="T199:T262" si="39">TEXT(R199,"mmm")</f>
        <v>Sep</v>
      </c>
      <c r="U199" s="8" t="str">
        <f t="shared" si="33"/>
        <v>2016</v>
      </c>
      <c r="V199" s="8">
        <f t="shared" si="34"/>
        <v>42635.208333333328</v>
      </c>
      <c r="W199" t="str">
        <f t="shared" si="35"/>
        <v>22</v>
      </c>
      <c r="X199" t="str">
        <f t="shared" si="36"/>
        <v>09</v>
      </c>
      <c r="Y199" t="str">
        <f t="shared" si="37"/>
        <v>2016</v>
      </c>
      <c r="Z199" s="17">
        <f t="shared" si="38"/>
        <v>19</v>
      </c>
    </row>
    <row r="200" spans="1:26" x14ac:dyDescent="0.3">
      <c r="A200">
        <v>197</v>
      </c>
      <c r="B200" s="4" t="s">
        <v>446</v>
      </c>
      <c r="C200" s="3" t="s">
        <v>447</v>
      </c>
      <c r="D200">
        <v>54700</v>
      </c>
      <c r="E200">
        <v>163118</v>
      </c>
      <c r="F200" s="17">
        <f t="shared" si="30"/>
        <v>298.20475319926874</v>
      </c>
      <c r="G200" t="s">
        <v>20</v>
      </c>
      <c r="H200">
        <v>1989</v>
      </c>
      <c r="I200" t="s">
        <v>21</v>
      </c>
      <c r="J200" t="s">
        <v>22</v>
      </c>
      <c r="K200">
        <v>1498194000</v>
      </c>
      <c r="L200">
        <v>1499403600</v>
      </c>
      <c r="M200" t="b">
        <v>0</v>
      </c>
      <c r="N200" t="b">
        <v>0</v>
      </c>
      <c r="O200" t="s">
        <v>53</v>
      </c>
      <c r="P200" t="s">
        <v>2044</v>
      </c>
      <c r="Q200" t="s">
        <v>2047</v>
      </c>
      <c r="R200" s="8">
        <f t="shared" si="31"/>
        <v>42909.208333333328</v>
      </c>
      <c r="S200" s="8" t="str">
        <f t="shared" si="32"/>
        <v>23</v>
      </c>
      <c r="T200" s="8" t="str">
        <f t="shared" si="39"/>
        <v>Jun</v>
      </c>
      <c r="U200" s="8" t="str">
        <f t="shared" si="33"/>
        <v>2017</v>
      </c>
      <c r="V200" s="8">
        <f t="shared" si="34"/>
        <v>42923.208333333328</v>
      </c>
      <c r="W200" t="str">
        <f t="shared" si="35"/>
        <v>07</v>
      </c>
      <c r="X200" t="str">
        <f t="shared" si="36"/>
        <v>07</v>
      </c>
      <c r="Y200" t="str">
        <f t="shared" si="37"/>
        <v>2017</v>
      </c>
      <c r="Z200" s="17">
        <f t="shared" si="38"/>
        <v>14</v>
      </c>
    </row>
    <row r="201" spans="1:26" x14ac:dyDescent="0.3">
      <c r="A201">
        <v>198</v>
      </c>
      <c r="B201" s="4" t="s">
        <v>448</v>
      </c>
      <c r="C201" s="3" t="s">
        <v>449</v>
      </c>
      <c r="D201">
        <v>63200</v>
      </c>
      <c r="E201">
        <v>6041</v>
      </c>
      <c r="F201" s="17">
        <f t="shared" si="30"/>
        <v>9.5585443037974684</v>
      </c>
      <c r="G201" t="s">
        <v>14</v>
      </c>
      <c r="H201">
        <v>168</v>
      </c>
      <c r="I201" t="s">
        <v>21</v>
      </c>
      <c r="J201" t="s">
        <v>22</v>
      </c>
      <c r="K201">
        <v>1281070800</v>
      </c>
      <c r="L201">
        <v>1283576400</v>
      </c>
      <c r="M201" t="b">
        <v>0</v>
      </c>
      <c r="N201" t="b">
        <v>0</v>
      </c>
      <c r="O201" t="s">
        <v>50</v>
      </c>
      <c r="P201" t="s">
        <v>2038</v>
      </c>
      <c r="Q201" t="s">
        <v>2046</v>
      </c>
      <c r="R201" s="8">
        <f t="shared" si="31"/>
        <v>40396.208333333336</v>
      </c>
      <c r="S201" s="8" t="str">
        <f t="shared" si="32"/>
        <v>06</v>
      </c>
      <c r="T201" s="8" t="str">
        <f t="shared" si="39"/>
        <v>Aug</v>
      </c>
      <c r="U201" s="8" t="str">
        <f t="shared" si="33"/>
        <v>2010</v>
      </c>
      <c r="V201" s="8">
        <f t="shared" si="34"/>
        <v>40425.208333333336</v>
      </c>
      <c r="W201" t="str">
        <f t="shared" si="35"/>
        <v>04</v>
      </c>
      <c r="X201" t="str">
        <f t="shared" si="36"/>
        <v>09</v>
      </c>
      <c r="Y201" t="str">
        <f t="shared" si="37"/>
        <v>2010</v>
      </c>
      <c r="Z201" s="17">
        <f t="shared" si="38"/>
        <v>29</v>
      </c>
    </row>
    <row r="202" spans="1:26" x14ac:dyDescent="0.3">
      <c r="A202">
        <v>199</v>
      </c>
      <c r="B202" s="4" t="s">
        <v>450</v>
      </c>
      <c r="C202" s="3" t="s">
        <v>451</v>
      </c>
      <c r="D202">
        <v>1800</v>
      </c>
      <c r="E202">
        <v>968</v>
      </c>
      <c r="F202" s="17">
        <f t="shared" si="30"/>
        <v>53.777777777777779</v>
      </c>
      <c r="G202" t="s">
        <v>14</v>
      </c>
      <c r="H202">
        <v>13</v>
      </c>
      <c r="I202" t="s">
        <v>21</v>
      </c>
      <c r="J202" t="s">
        <v>22</v>
      </c>
      <c r="K202">
        <v>1436245200</v>
      </c>
      <c r="L202">
        <v>1436590800</v>
      </c>
      <c r="M202" t="b">
        <v>0</v>
      </c>
      <c r="N202" t="b">
        <v>0</v>
      </c>
      <c r="O202" t="s">
        <v>23</v>
      </c>
      <c r="P202" t="s">
        <v>2038</v>
      </c>
      <c r="Q202" t="s">
        <v>2039</v>
      </c>
      <c r="R202" s="8">
        <f t="shared" si="31"/>
        <v>42192.208333333328</v>
      </c>
      <c r="S202" s="8" t="str">
        <f t="shared" si="32"/>
        <v>07</v>
      </c>
      <c r="T202" s="8" t="str">
        <f t="shared" si="39"/>
        <v>Jul</v>
      </c>
      <c r="U202" s="8" t="str">
        <f t="shared" si="33"/>
        <v>2015</v>
      </c>
      <c r="V202" s="8">
        <f t="shared" si="34"/>
        <v>42196.208333333328</v>
      </c>
      <c r="W202" t="str">
        <f t="shared" si="35"/>
        <v>11</v>
      </c>
      <c r="X202" t="str">
        <f t="shared" si="36"/>
        <v>07</v>
      </c>
      <c r="Y202" t="str">
        <f t="shared" si="37"/>
        <v>2015</v>
      </c>
      <c r="Z202" s="17">
        <f t="shared" si="38"/>
        <v>4</v>
      </c>
    </row>
    <row r="203" spans="1:26" x14ac:dyDescent="0.3">
      <c r="A203">
        <v>200</v>
      </c>
      <c r="B203" s="4" t="s">
        <v>452</v>
      </c>
      <c r="C203" s="3" t="s">
        <v>453</v>
      </c>
      <c r="D203">
        <v>100</v>
      </c>
      <c r="E203">
        <v>2</v>
      </c>
      <c r="F203" s="17">
        <f t="shared" si="30"/>
        <v>2</v>
      </c>
      <c r="G203" t="s">
        <v>14</v>
      </c>
      <c r="H203">
        <v>1</v>
      </c>
      <c r="I203" t="s">
        <v>15</v>
      </c>
      <c r="J203" t="s">
        <v>16</v>
      </c>
      <c r="K203">
        <v>1269493200</v>
      </c>
      <c r="L203">
        <v>1270443600</v>
      </c>
      <c r="M203" t="b">
        <v>0</v>
      </c>
      <c r="N203" t="b">
        <v>0</v>
      </c>
      <c r="O203" t="s">
        <v>33</v>
      </c>
      <c r="P203" t="s">
        <v>2042</v>
      </c>
      <c r="Q203" t="s">
        <v>2043</v>
      </c>
      <c r="R203" s="8">
        <f t="shared" si="31"/>
        <v>40262.208333333336</v>
      </c>
      <c r="S203" s="8" t="str">
        <f t="shared" si="32"/>
        <v>25</v>
      </c>
      <c r="T203" s="8" t="str">
        <f t="shared" si="39"/>
        <v>Mar</v>
      </c>
      <c r="U203" s="8" t="str">
        <f t="shared" si="33"/>
        <v>2010</v>
      </c>
      <c r="V203" s="8">
        <f t="shared" si="34"/>
        <v>40273.208333333336</v>
      </c>
      <c r="W203" t="str">
        <f t="shared" si="35"/>
        <v>05</v>
      </c>
      <c r="X203" t="str">
        <f t="shared" si="36"/>
        <v>04</v>
      </c>
      <c r="Y203" t="str">
        <f t="shared" si="37"/>
        <v>2010</v>
      </c>
      <c r="Z203" s="17">
        <f t="shared" si="38"/>
        <v>11</v>
      </c>
    </row>
    <row r="204" spans="1:26" ht="31.2" x14ac:dyDescent="0.3">
      <c r="A204">
        <v>201</v>
      </c>
      <c r="B204" s="4" t="s">
        <v>454</v>
      </c>
      <c r="C204" s="3" t="s">
        <v>455</v>
      </c>
      <c r="D204">
        <v>2100</v>
      </c>
      <c r="E204">
        <v>14305</v>
      </c>
      <c r="F204" s="17">
        <f t="shared" si="30"/>
        <v>681.19047619047615</v>
      </c>
      <c r="G204" t="s">
        <v>20</v>
      </c>
      <c r="H204">
        <v>157</v>
      </c>
      <c r="I204" t="s">
        <v>21</v>
      </c>
      <c r="J204" t="s">
        <v>22</v>
      </c>
      <c r="K204">
        <v>1406264400</v>
      </c>
      <c r="L204">
        <v>1407819600</v>
      </c>
      <c r="M204" t="b">
        <v>0</v>
      </c>
      <c r="N204" t="b">
        <v>0</v>
      </c>
      <c r="O204" t="s">
        <v>28</v>
      </c>
      <c r="P204" t="s">
        <v>2040</v>
      </c>
      <c r="Q204" t="s">
        <v>2041</v>
      </c>
      <c r="R204" s="8">
        <f t="shared" si="31"/>
        <v>41845.208333333336</v>
      </c>
      <c r="S204" s="8" t="str">
        <f t="shared" si="32"/>
        <v>25</v>
      </c>
      <c r="T204" s="8" t="str">
        <f t="shared" si="39"/>
        <v>Jul</v>
      </c>
      <c r="U204" s="8" t="str">
        <f t="shared" si="33"/>
        <v>2014</v>
      </c>
      <c r="V204" s="8">
        <f t="shared" si="34"/>
        <v>41863.208333333336</v>
      </c>
      <c r="W204" t="str">
        <f t="shared" si="35"/>
        <v>12</v>
      </c>
      <c r="X204" t="str">
        <f t="shared" si="36"/>
        <v>08</v>
      </c>
      <c r="Y204" t="str">
        <f t="shared" si="37"/>
        <v>2014</v>
      </c>
      <c r="Z204" s="17">
        <f t="shared" si="38"/>
        <v>18</v>
      </c>
    </row>
    <row r="205" spans="1:26" x14ac:dyDescent="0.3">
      <c r="A205">
        <v>202</v>
      </c>
      <c r="B205" s="4" t="s">
        <v>456</v>
      </c>
      <c r="C205" s="3" t="s">
        <v>457</v>
      </c>
      <c r="D205">
        <v>8300</v>
      </c>
      <c r="E205">
        <v>6543</v>
      </c>
      <c r="F205" s="17">
        <f t="shared" si="30"/>
        <v>78.831325301204828</v>
      </c>
      <c r="G205" t="s">
        <v>74</v>
      </c>
      <c r="H205">
        <v>82</v>
      </c>
      <c r="I205" t="s">
        <v>21</v>
      </c>
      <c r="J205" t="s">
        <v>22</v>
      </c>
      <c r="K205">
        <v>1317531600</v>
      </c>
      <c r="L205">
        <v>1317877200</v>
      </c>
      <c r="M205" t="b">
        <v>0</v>
      </c>
      <c r="N205" t="b">
        <v>0</v>
      </c>
      <c r="O205" t="s">
        <v>17</v>
      </c>
      <c r="P205" t="s">
        <v>2036</v>
      </c>
      <c r="Q205" t="s">
        <v>2037</v>
      </c>
      <c r="R205" s="8">
        <f t="shared" si="31"/>
        <v>40818.208333333336</v>
      </c>
      <c r="S205" s="8" t="str">
        <f t="shared" si="32"/>
        <v>02</v>
      </c>
      <c r="T205" s="8" t="str">
        <f t="shared" si="39"/>
        <v>Oct</v>
      </c>
      <c r="U205" s="8" t="str">
        <f t="shared" si="33"/>
        <v>2011</v>
      </c>
      <c r="V205" s="8">
        <f t="shared" si="34"/>
        <v>40822.208333333336</v>
      </c>
      <c r="W205" t="str">
        <f t="shared" si="35"/>
        <v>06</v>
      </c>
      <c r="X205" t="str">
        <f t="shared" si="36"/>
        <v>10</v>
      </c>
      <c r="Y205" t="str">
        <f t="shared" si="37"/>
        <v>2011</v>
      </c>
      <c r="Z205" s="17">
        <f t="shared" si="38"/>
        <v>4</v>
      </c>
    </row>
    <row r="206" spans="1:26" ht="31.2" x14ac:dyDescent="0.3">
      <c r="A206">
        <v>203</v>
      </c>
      <c r="B206" s="4" t="s">
        <v>458</v>
      </c>
      <c r="C206" s="3" t="s">
        <v>459</v>
      </c>
      <c r="D206">
        <v>143900</v>
      </c>
      <c r="E206">
        <v>193413</v>
      </c>
      <c r="F206" s="17">
        <f t="shared" si="30"/>
        <v>134.40792216817235</v>
      </c>
      <c r="G206" t="s">
        <v>20</v>
      </c>
      <c r="H206">
        <v>4498</v>
      </c>
      <c r="I206" t="s">
        <v>26</v>
      </c>
      <c r="J206" t="s">
        <v>27</v>
      </c>
      <c r="K206">
        <v>1484632800</v>
      </c>
      <c r="L206">
        <v>1484805600</v>
      </c>
      <c r="M206" t="b">
        <v>0</v>
      </c>
      <c r="N206" t="b">
        <v>0</v>
      </c>
      <c r="O206" t="s">
        <v>33</v>
      </c>
      <c r="P206" t="s">
        <v>2042</v>
      </c>
      <c r="Q206" t="s">
        <v>2043</v>
      </c>
      <c r="R206" s="8">
        <f t="shared" si="31"/>
        <v>42752.25</v>
      </c>
      <c r="S206" s="8" t="str">
        <f t="shared" si="32"/>
        <v>17</v>
      </c>
      <c r="T206" s="8" t="str">
        <f t="shared" si="39"/>
        <v>Jan</v>
      </c>
      <c r="U206" s="8" t="str">
        <f t="shared" si="33"/>
        <v>2017</v>
      </c>
      <c r="V206" s="8">
        <f t="shared" si="34"/>
        <v>42754.25</v>
      </c>
      <c r="W206" t="str">
        <f t="shared" si="35"/>
        <v>19</v>
      </c>
      <c r="X206" t="str">
        <f t="shared" si="36"/>
        <v>01</v>
      </c>
      <c r="Y206" t="str">
        <f t="shared" si="37"/>
        <v>2017</v>
      </c>
      <c r="Z206" s="17">
        <f t="shared" si="38"/>
        <v>2</v>
      </c>
    </row>
    <row r="207" spans="1:26" x14ac:dyDescent="0.3">
      <c r="A207">
        <v>204</v>
      </c>
      <c r="B207" s="4" t="s">
        <v>460</v>
      </c>
      <c r="C207" s="3" t="s">
        <v>461</v>
      </c>
      <c r="D207">
        <v>75000</v>
      </c>
      <c r="E207">
        <v>2529</v>
      </c>
      <c r="F207" s="17">
        <f t="shared" si="30"/>
        <v>3.3719999999999999</v>
      </c>
      <c r="G207" t="s">
        <v>14</v>
      </c>
      <c r="H207">
        <v>40</v>
      </c>
      <c r="I207" t="s">
        <v>21</v>
      </c>
      <c r="J207" t="s">
        <v>22</v>
      </c>
      <c r="K207">
        <v>1301806800</v>
      </c>
      <c r="L207">
        <v>1302670800</v>
      </c>
      <c r="M207" t="b">
        <v>0</v>
      </c>
      <c r="N207" t="b">
        <v>0</v>
      </c>
      <c r="O207" t="s">
        <v>159</v>
      </c>
      <c r="P207" t="s">
        <v>2038</v>
      </c>
      <c r="Q207" t="s">
        <v>2061</v>
      </c>
      <c r="R207" s="8">
        <f t="shared" si="31"/>
        <v>40636.208333333336</v>
      </c>
      <c r="S207" s="8" t="str">
        <f t="shared" si="32"/>
        <v>03</v>
      </c>
      <c r="T207" s="8" t="str">
        <f t="shared" si="39"/>
        <v>Apr</v>
      </c>
      <c r="U207" s="8" t="str">
        <f t="shared" si="33"/>
        <v>2011</v>
      </c>
      <c r="V207" s="8">
        <f t="shared" si="34"/>
        <v>40646.208333333336</v>
      </c>
      <c r="W207" t="str">
        <f t="shared" si="35"/>
        <v>13</v>
      </c>
      <c r="X207" t="str">
        <f t="shared" si="36"/>
        <v>04</v>
      </c>
      <c r="Y207" t="str">
        <f t="shared" si="37"/>
        <v>2011</v>
      </c>
      <c r="Z207" s="17">
        <f t="shared" si="38"/>
        <v>10</v>
      </c>
    </row>
    <row r="208" spans="1:26" x14ac:dyDescent="0.3">
      <c r="A208">
        <v>205</v>
      </c>
      <c r="B208" s="4" t="s">
        <v>462</v>
      </c>
      <c r="C208" s="3" t="s">
        <v>463</v>
      </c>
      <c r="D208">
        <v>1300</v>
      </c>
      <c r="E208">
        <v>5614</v>
      </c>
      <c r="F208" s="17">
        <f t="shared" si="30"/>
        <v>431.84615384615387</v>
      </c>
      <c r="G208" t="s">
        <v>20</v>
      </c>
      <c r="H208">
        <v>80</v>
      </c>
      <c r="I208" t="s">
        <v>21</v>
      </c>
      <c r="J208" t="s">
        <v>22</v>
      </c>
      <c r="K208">
        <v>1539752400</v>
      </c>
      <c r="L208">
        <v>1540789200</v>
      </c>
      <c r="M208" t="b">
        <v>1</v>
      </c>
      <c r="N208" t="b">
        <v>0</v>
      </c>
      <c r="O208" t="s">
        <v>33</v>
      </c>
      <c r="P208" t="s">
        <v>2042</v>
      </c>
      <c r="Q208" t="s">
        <v>2043</v>
      </c>
      <c r="R208" s="8">
        <f t="shared" si="31"/>
        <v>43390.208333333328</v>
      </c>
      <c r="S208" s="8" t="str">
        <f t="shared" si="32"/>
        <v>17</v>
      </c>
      <c r="T208" s="8" t="str">
        <f t="shared" si="39"/>
        <v>Oct</v>
      </c>
      <c r="U208" s="8" t="str">
        <f t="shared" si="33"/>
        <v>2018</v>
      </c>
      <c r="V208" s="8">
        <f t="shared" si="34"/>
        <v>43402.208333333328</v>
      </c>
      <c r="W208" t="str">
        <f t="shared" si="35"/>
        <v>29</v>
      </c>
      <c r="X208" t="str">
        <f t="shared" si="36"/>
        <v>10</v>
      </c>
      <c r="Y208" t="str">
        <f t="shared" si="37"/>
        <v>2018</v>
      </c>
      <c r="Z208" s="17">
        <f t="shared" si="38"/>
        <v>12</v>
      </c>
    </row>
    <row r="209" spans="1:26" x14ac:dyDescent="0.3">
      <c r="A209">
        <v>206</v>
      </c>
      <c r="B209" s="4" t="s">
        <v>464</v>
      </c>
      <c r="C209" s="3" t="s">
        <v>465</v>
      </c>
      <c r="D209">
        <v>9000</v>
      </c>
      <c r="E209">
        <v>3496</v>
      </c>
      <c r="F209" s="17">
        <f t="shared" si="30"/>
        <v>38.844444444444441</v>
      </c>
      <c r="G209" t="s">
        <v>74</v>
      </c>
      <c r="H209">
        <v>57</v>
      </c>
      <c r="I209" t="s">
        <v>21</v>
      </c>
      <c r="J209" t="s">
        <v>22</v>
      </c>
      <c r="K209">
        <v>1267250400</v>
      </c>
      <c r="L209">
        <v>1268028000</v>
      </c>
      <c r="M209" t="b">
        <v>0</v>
      </c>
      <c r="N209" t="b">
        <v>0</v>
      </c>
      <c r="O209" t="s">
        <v>119</v>
      </c>
      <c r="P209" t="s">
        <v>2050</v>
      </c>
      <c r="Q209" t="s">
        <v>2056</v>
      </c>
      <c r="R209" s="8">
        <f t="shared" si="31"/>
        <v>40236.25</v>
      </c>
      <c r="S209" s="8" t="str">
        <f t="shared" si="32"/>
        <v>27</v>
      </c>
      <c r="T209" s="8" t="str">
        <f t="shared" si="39"/>
        <v>Feb</v>
      </c>
      <c r="U209" s="8" t="str">
        <f t="shared" si="33"/>
        <v>2010</v>
      </c>
      <c r="V209" s="8">
        <f t="shared" si="34"/>
        <v>40245.25</v>
      </c>
      <c r="W209" t="str">
        <f t="shared" si="35"/>
        <v>08</v>
      </c>
      <c r="X209" t="str">
        <f t="shared" si="36"/>
        <v>03</v>
      </c>
      <c r="Y209" t="str">
        <f t="shared" si="37"/>
        <v>2010</v>
      </c>
      <c r="Z209" s="17">
        <f t="shared" si="38"/>
        <v>9</v>
      </c>
    </row>
    <row r="210" spans="1:26" ht="31.2" x14ac:dyDescent="0.3">
      <c r="A210">
        <v>207</v>
      </c>
      <c r="B210" s="4" t="s">
        <v>466</v>
      </c>
      <c r="C210" s="3" t="s">
        <v>467</v>
      </c>
      <c r="D210">
        <v>1000</v>
      </c>
      <c r="E210">
        <v>4257</v>
      </c>
      <c r="F210" s="17">
        <f t="shared" si="30"/>
        <v>425.7</v>
      </c>
      <c r="G210" t="s">
        <v>20</v>
      </c>
      <c r="H210">
        <v>43</v>
      </c>
      <c r="I210" t="s">
        <v>21</v>
      </c>
      <c r="J210" t="s">
        <v>22</v>
      </c>
      <c r="K210">
        <v>1535432400</v>
      </c>
      <c r="L210">
        <v>1537160400</v>
      </c>
      <c r="M210" t="b">
        <v>0</v>
      </c>
      <c r="N210" t="b">
        <v>1</v>
      </c>
      <c r="O210" t="s">
        <v>23</v>
      </c>
      <c r="P210" t="s">
        <v>2038</v>
      </c>
      <c r="Q210" t="s">
        <v>2039</v>
      </c>
      <c r="R210" s="8">
        <f t="shared" si="31"/>
        <v>43340.208333333328</v>
      </c>
      <c r="S210" s="8" t="str">
        <f t="shared" si="32"/>
        <v>28</v>
      </c>
      <c r="T210" s="8" t="str">
        <f t="shared" si="39"/>
        <v>Aug</v>
      </c>
      <c r="U210" s="8" t="str">
        <f t="shared" si="33"/>
        <v>2018</v>
      </c>
      <c r="V210" s="8">
        <f t="shared" si="34"/>
        <v>43360.208333333328</v>
      </c>
      <c r="W210" t="str">
        <f t="shared" si="35"/>
        <v>17</v>
      </c>
      <c r="X210" t="str">
        <f t="shared" si="36"/>
        <v>09</v>
      </c>
      <c r="Y210" t="str">
        <f t="shared" si="37"/>
        <v>2018</v>
      </c>
      <c r="Z210" s="17">
        <f t="shared" si="38"/>
        <v>20</v>
      </c>
    </row>
    <row r="211" spans="1:26" x14ac:dyDescent="0.3">
      <c r="A211">
        <v>208</v>
      </c>
      <c r="B211" s="4" t="s">
        <v>468</v>
      </c>
      <c r="C211" s="3" t="s">
        <v>469</v>
      </c>
      <c r="D211">
        <v>196900</v>
      </c>
      <c r="E211">
        <v>199110</v>
      </c>
      <c r="F211" s="17">
        <f t="shared" si="30"/>
        <v>101.12239715591672</v>
      </c>
      <c r="G211" t="s">
        <v>20</v>
      </c>
      <c r="H211">
        <v>2053</v>
      </c>
      <c r="I211" t="s">
        <v>21</v>
      </c>
      <c r="J211" t="s">
        <v>22</v>
      </c>
      <c r="K211">
        <v>1510207200</v>
      </c>
      <c r="L211">
        <v>1512280800</v>
      </c>
      <c r="M211" t="b">
        <v>0</v>
      </c>
      <c r="N211" t="b">
        <v>0</v>
      </c>
      <c r="O211" t="s">
        <v>42</v>
      </c>
      <c r="P211" t="s">
        <v>2044</v>
      </c>
      <c r="Q211" t="s">
        <v>2045</v>
      </c>
      <c r="R211" s="8">
        <f t="shared" si="31"/>
        <v>43048.25</v>
      </c>
      <c r="S211" s="8" t="str">
        <f t="shared" si="32"/>
        <v>09</v>
      </c>
      <c r="T211" s="8" t="str">
        <f t="shared" si="39"/>
        <v>Nov</v>
      </c>
      <c r="U211" s="8" t="str">
        <f t="shared" si="33"/>
        <v>2017</v>
      </c>
      <c r="V211" s="8">
        <f t="shared" si="34"/>
        <v>43072.25</v>
      </c>
      <c r="W211" t="str">
        <f t="shared" si="35"/>
        <v>03</v>
      </c>
      <c r="X211" t="str">
        <f t="shared" si="36"/>
        <v>12</v>
      </c>
      <c r="Y211" t="str">
        <f t="shared" si="37"/>
        <v>2017</v>
      </c>
      <c r="Z211" s="17">
        <f t="shared" si="38"/>
        <v>24</v>
      </c>
    </row>
    <row r="212" spans="1:26" ht="31.2" x14ac:dyDescent="0.3">
      <c r="A212">
        <v>209</v>
      </c>
      <c r="B212" s="4" t="s">
        <v>470</v>
      </c>
      <c r="C212" s="3" t="s">
        <v>471</v>
      </c>
      <c r="D212">
        <v>194500</v>
      </c>
      <c r="E212">
        <v>41212</v>
      </c>
      <c r="F212" s="17">
        <f t="shared" si="30"/>
        <v>21.188688946015425</v>
      </c>
      <c r="G212" t="s">
        <v>47</v>
      </c>
      <c r="H212">
        <v>808</v>
      </c>
      <c r="I212" t="s">
        <v>26</v>
      </c>
      <c r="J212" t="s">
        <v>27</v>
      </c>
      <c r="K212">
        <v>1462510800</v>
      </c>
      <c r="L212">
        <v>1463115600</v>
      </c>
      <c r="M212" t="b">
        <v>0</v>
      </c>
      <c r="N212" t="b">
        <v>0</v>
      </c>
      <c r="O212" t="s">
        <v>42</v>
      </c>
      <c r="P212" t="s">
        <v>2044</v>
      </c>
      <c r="Q212" t="s">
        <v>2045</v>
      </c>
      <c r="R212" s="8">
        <f t="shared" si="31"/>
        <v>42496.208333333328</v>
      </c>
      <c r="S212" s="8" t="str">
        <f t="shared" si="32"/>
        <v>06</v>
      </c>
      <c r="T212" s="8" t="str">
        <f t="shared" si="39"/>
        <v>May</v>
      </c>
      <c r="U212" s="8" t="str">
        <f t="shared" si="33"/>
        <v>2016</v>
      </c>
      <c r="V212" s="8">
        <f t="shared" si="34"/>
        <v>42503.208333333328</v>
      </c>
      <c r="W212" t="str">
        <f t="shared" si="35"/>
        <v>13</v>
      </c>
      <c r="X212" t="str">
        <f t="shared" si="36"/>
        <v>05</v>
      </c>
      <c r="Y212" t="str">
        <f t="shared" si="37"/>
        <v>2016</v>
      </c>
      <c r="Z212" s="17">
        <f t="shared" si="38"/>
        <v>7</v>
      </c>
    </row>
    <row r="213" spans="1:26" x14ac:dyDescent="0.3">
      <c r="A213">
        <v>210</v>
      </c>
      <c r="B213" s="4" t="s">
        <v>472</v>
      </c>
      <c r="C213" s="3" t="s">
        <v>473</v>
      </c>
      <c r="D213">
        <v>9400</v>
      </c>
      <c r="E213">
        <v>6338</v>
      </c>
      <c r="F213" s="17">
        <f t="shared" si="30"/>
        <v>67.425531914893625</v>
      </c>
      <c r="G213" t="s">
        <v>14</v>
      </c>
      <c r="H213">
        <v>226</v>
      </c>
      <c r="I213" t="s">
        <v>36</v>
      </c>
      <c r="J213" t="s">
        <v>37</v>
      </c>
      <c r="K213">
        <v>1488520800</v>
      </c>
      <c r="L213">
        <v>1490850000</v>
      </c>
      <c r="M213" t="b">
        <v>0</v>
      </c>
      <c r="N213" t="b">
        <v>0</v>
      </c>
      <c r="O213" t="s">
        <v>474</v>
      </c>
      <c r="P213" t="s">
        <v>2044</v>
      </c>
      <c r="Q213" t="s">
        <v>2066</v>
      </c>
      <c r="R213" s="8">
        <f t="shared" si="31"/>
        <v>42797.25</v>
      </c>
      <c r="S213" s="8" t="str">
        <f t="shared" si="32"/>
        <v>03</v>
      </c>
      <c r="T213" s="8" t="str">
        <f t="shared" si="39"/>
        <v>Mar</v>
      </c>
      <c r="U213" s="8" t="str">
        <f t="shared" si="33"/>
        <v>2017</v>
      </c>
      <c r="V213" s="8">
        <f t="shared" si="34"/>
        <v>42824.208333333328</v>
      </c>
      <c r="W213" t="str">
        <f t="shared" si="35"/>
        <v>30</v>
      </c>
      <c r="X213" t="str">
        <f t="shared" si="36"/>
        <v>03</v>
      </c>
      <c r="Y213" t="str">
        <f t="shared" si="37"/>
        <v>2017</v>
      </c>
      <c r="Z213" s="17">
        <f t="shared" si="38"/>
        <v>26.958333333328483</v>
      </c>
    </row>
    <row r="214" spans="1:26" ht="31.2" x14ac:dyDescent="0.3">
      <c r="A214">
        <v>211</v>
      </c>
      <c r="B214" s="4" t="s">
        <v>475</v>
      </c>
      <c r="C214" s="3" t="s">
        <v>476</v>
      </c>
      <c r="D214">
        <v>104400</v>
      </c>
      <c r="E214">
        <v>99100</v>
      </c>
      <c r="F214" s="17">
        <f t="shared" si="30"/>
        <v>94.923371647509583</v>
      </c>
      <c r="G214" t="s">
        <v>14</v>
      </c>
      <c r="H214">
        <v>1625</v>
      </c>
      <c r="I214" t="s">
        <v>21</v>
      </c>
      <c r="J214" t="s">
        <v>22</v>
      </c>
      <c r="K214">
        <v>1377579600</v>
      </c>
      <c r="L214">
        <v>1379653200</v>
      </c>
      <c r="M214" t="b">
        <v>0</v>
      </c>
      <c r="N214" t="b">
        <v>0</v>
      </c>
      <c r="O214" t="s">
        <v>33</v>
      </c>
      <c r="P214" t="s">
        <v>2042</v>
      </c>
      <c r="Q214" t="s">
        <v>2043</v>
      </c>
      <c r="R214" s="8">
        <f t="shared" si="31"/>
        <v>41513.208333333336</v>
      </c>
      <c r="S214" s="8" t="str">
        <f t="shared" si="32"/>
        <v>27</v>
      </c>
      <c r="T214" s="8" t="str">
        <f t="shared" si="39"/>
        <v>Aug</v>
      </c>
      <c r="U214" s="8" t="str">
        <f t="shared" si="33"/>
        <v>2013</v>
      </c>
      <c r="V214" s="8">
        <f t="shared" si="34"/>
        <v>41537.208333333336</v>
      </c>
      <c r="W214" t="str">
        <f t="shared" si="35"/>
        <v>20</v>
      </c>
      <c r="X214" t="str">
        <f t="shared" si="36"/>
        <v>09</v>
      </c>
      <c r="Y214" t="str">
        <f t="shared" si="37"/>
        <v>2013</v>
      </c>
      <c r="Z214" s="17">
        <f t="shared" si="38"/>
        <v>24</v>
      </c>
    </row>
    <row r="215" spans="1:26" ht="31.2" x14ac:dyDescent="0.3">
      <c r="A215">
        <v>212</v>
      </c>
      <c r="B215" s="4" t="s">
        <v>477</v>
      </c>
      <c r="C215" s="3" t="s">
        <v>478</v>
      </c>
      <c r="D215">
        <v>8100</v>
      </c>
      <c r="E215">
        <v>12300</v>
      </c>
      <c r="F215" s="17">
        <f t="shared" si="30"/>
        <v>151.85185185185185</v>
      </c>
      <c r="G215" t="s">
        <v>20</v>
      </c>
      <c r="H215">
        <v>168</v>
      </c>
      <c r="I215" t="s">
        <v>21</v>
      </c>
      <c r="J215" t="s">
        <v>22</v>
      </c>
      <c r="K215">
        <v>1576389600</v>
      </c>
      <c r="L215">
        <v>1580364000</v>
      </c>
      <c r="M215" t="b">
        <v>0</v>
      </c>
      <c r="N215" t="b">
        <v>0</v>
      </c>
      <c r="O215" t="s">
        <v>33</v>
      </c>
      <c r="P215" t="s">
        <v>2042</v>
      </c>
      <c r="Q215" t="s">
        <v>2043</v>
      </c>
      <c r="R215" s="8">
        <f t="shared" si="31"/>
        <v>43814.25</v>
      </c>
      <c r="S215" s="8" t="str">
        <f t="shared" si="32"/>
        <v>15</v>
      </c>
      <c r="T215" s="8" t="str">
        <f t="shared" si="39"/>
        <v>Dec</v>
      </c>
      <c r="U215" s="8" t="str">
        <f t="shared" si="33"/>
        <v>2019</v>
      </c>
      <c r="V215" s="8">
        <f t="shared" si="34"/>
        <v>43860.25</v>
      </c>
      <c r="W215" t="str">
        <f t="shared" si="35"/>
        <v>30</v>
      </c>
      <c r="X215" t="str">
        <f t="shared" si="36"/>
        <v>01</v>
      </c>
      <c r="Y215" t="str">
        <f t="shared" si="37"/>
        <v>2020</v>
      </c>
      <c r="Z215" s="17">
        <f t="shared" si="38"/>
        <v>46</v>
      </c>
    </row>
    <row r="216" spans="1:26" ht="31.2" x14ac:dyDescent="0.3">
      <c r="A216">
        <v>213</v>
      </c>
      <c r="B216" s="4" t="s">
        <v>479</v>
      </c>
      <c r="C216" s="3" t="s">
        <v>480</v>
      </c>
      <c r="D216">
        <v>87900</v>
      </c>
      <c r="E216">
        <v>171549</v>
      </c>
      <c r="F216" s="17">
        <f t="shared" si="30"/>
        <v>195.16382252559728</v>
      </c>
      <c r="G216" t="s">
        <v>20</v>
      </c>
      <c r="H216">
        <v>4289</v>
      </c>
      <c r="I216" t="s">
        <v>21</v>
      </c>
      <c r="J216" t="s">
        <v>22</v>
      </c>
      <c r="K216">
        <v>1289019600</v>
      </c>
      <c r="L216">
        <v>1289714400</v>
      </c>
      <c r="M216" t="b">
        <v>0</v>
      </c>
      <c r="N216" t="b">
        <v>1</v>
      </c>
      <c r="O216" t="s">
        <v>60</v>
      </c>
      <c r="P216" t="s">
        <v>2038</v>
      </c>
      <c r="Q216" t="s">
        <v>2048</v>
      </c>
      <c r="R216" s="8">
        <f t="shared" si="31"/>
        <v>40488.208333333336</v>
      </c>
      <c r="S216" s="8" t="str">
        <f t="shared" si="32"/>
        <v>06</v>
      </c>
      <c r="T216" s="8" t="str">
        <f t="shared" si="39"/>
        <v>Nov</v>
      </c>
      <c r="U216" s="8" t="str">
        <f t="shared" si="33"/>
        <v>2010</v>
      </c>
      <c r="V216" s="8">
        <f t="shared" si="34"/>
        <v>40496.25</v>
      </c>
      <c r="W216" t="str">
        <f t="shared" si="35"/>
        <v>14</v>
      </c>
      <c r="X216" t="str">
        <f t="shared" si="36"/>
        <v>11</v>
      </c>
      <c r="Y216" t="str">
        <f t="shared" si="37"/>
        <v>2010</v>
      </c>
      <c r="Z216" s="17">
        <f t="shared" si="38"/>
        <v>8.0416666666642413</v>
      </c>
    </row>
    <row r="217" spans="1:26" x14ac:dyDescent="0.3">
      <c r="A217">
        <v>214</v>
      </c>
      <c r="B217" s="4" t="s">
        <v>481</v>
      </c>
      <c r="C217" s="3" t="s">
        <v>482</v>
      </c>
      <c r="D217">
        <v>1400</v>
      </c>
      <c r="E217">
        <v>14324</v>
      </c>
      <c r="F217" s="17">
        <f t="shared" si="30"/>
        <v>1023.1428571428571</v>
      </c>
      <c r="G217" t="s">
        <v>20</v>
      </c>
      <c r="H217">
        <v>165</v>
      </c>
      <c r="I217" t="s">
        <v>21</v>
      </c>
      <c r="J217" t="s">
        <v>22</v>
      </c>
      <c r="K217">
        <v>1282194000</v>
      </c>
      <c r="L217">
        <v>1282712400</v>
      </c>
      <c r="M217" t="b">
        <v>0</v>
      </c>
      <c r="N217" t="b">
        <v>0</v>
      </c>
      <c r="O217" t="s">
        <v>23</v>
      </c>
      <c r="P217" t="s">
        <v>2038</v>
      </c>
      <c r="Q217" t="s">
        <v>2039</v>
      </c>
      <c r="R217" s="8">
        <f t="shared" si="31"/>
        <v>40409.208333333336</v>
      </c>
      <c r="S217" s="8" t="str">
        <f t="shared" si="32"/>
        <v>19</v>
      </c>
      <c r="T217" s="8" t="str">
        <f t="shared" si="39"/>
        <v>Aug</v>
      </c>
      <c r="U217" s="8" t="str">
        <f t="shared" si="33"/>
        <v>2010</v>
      </c>
      <c r="V217" s="8">
        <f t="shared" si="34"/>
        <v>40415.208333333336</v>
      </c>
      <c r="W217" t="str">
        <f t="shared" si="35"/>
        <v>25</v>
      </c>
      <c r="X217" t="str">
        <f t="shared" si="36"/>
        <v>08</v>
      </c>
      <c r="Y217" t="str">
        <f t="shared" si="37"/>
        <v>2010</v>
      </c>
      <c r="Z217" s="17">
        <f t="shared" si="38"/>
        <v>6</v>
      </c>
    </row>
    <row r="218" spans="1:26" x14ac:dyDescent="0.3">
      <c r="A218">
        <v>215</v>
      </c>
      <c r="B218" s="4" t="s">
        <v>483</v>
      </c>
      <c r="C218" s="3" t="s">
        <v>484</v>
      </c>
      <c r="D218">
        <v>156800</v>
      </c>
      <c r="E218">
        <v>6024</v>
      </c>
      <c r="F218" s="17">
        <f t="shared" si="30"/>
        <v>3.841836734693878</v>
      </c>
      <c r="G218" t="s">
        <v>14</v>
      </c>
      <c r="H218">
        <v>143</v>
      </c>
      <c r="I218" t="s">
        <v>21</v>
      </c>
      <c r="J218" t="s">
        <v>22</v>
      </c>
      <c r="K218">
        <v>1550037600</v>
      </c>
      <c r="L218">
        <v>1550210400</v>
      </c>
      <c r="M218" t="b">
        <v>0</v>
      </c>
      <c r="N218" t="b">
        <v>0</v>
      </c>
      <c r="O218" t="s">
        <v>33</v>
      </c>
      <c r="P218" t="s">
        <v>2042</v>
      </c>
      <c r="Q218" t="s">
        <v>2043</v>
      </c>
      <c r="R218" s="8">
        <f t="shared" si="31"/>
        <v>43509.25</v>
      </c>
      <c r="S218" s="8" t="str">
        <f t="shared" si="32"/>
        <v>13</v>
      </c>
      <c r="T218" s="8" t="str">
        <f t="shared" si="39"/>
        <v>Feb</v>
      </c>
      <c r="U218" s="8" t="str">
        <f t="shared" si="33"/>
        <v>2019</v>
      </c>
      <c r="V218" s="8">
        <f t="shared" si="34"/>
        <v>43511.25</v>
      </c>
      <c r="W218" t="str">
        <f t="shared" si="35"/>
        <v>15</v>
      </c>
      <c r="X218" t="str">
        <f t="shared" si="36"/>
        <v>02</v>
      </c>
      <c r="Y218" t="str">
        <f t="shared" si="37"/>
        <v>2019</v>
      </c>
      <c r="Z218" s="17">
        <f t="shared" si="38"/>
        <v>2</v>
      </c>
    </row>
    <row r="219" spans="1:26" x14ac:dyDescent="0.3">
      <c r="A219">
        <v>216</v>
      </c>
      <c r="B219" s="4" t="s">
        <v>485</v>
      </c>
      <c r="C219" s="3" t="s">
        <v>486</v>
      </c>
      <c r="D219">
        <v>121700</v>
      </c>
      <c r="E219">
        <v>188721</v>
      </c>
      <c r="F219" s="17">
        <f t="shared" si="30"/>
        <v>155.07066557107643</v>
      </c>
      <c r="G219" t="s">
        <v>20</v>
      </c>
      <c r="H219">
        <v>1815</v>
      </c>
      <c r="I219" t="s">
        <v>21</v>
      </c>
      <c r="J219" t="s">
        <v>22</v>
      </c>
      <c r="K219">
        <v>1321941600</v>
      </c>
      <c r="L219">
        <v>1322114400</v>
      </c>
      <c r="M219" t="b">
        <v>0</v>
      </c>
      <c r="N219" t="b">
        <v>0</v>
      </c>
      <c r="O219" t="s">
        <v>33</v>
      </c>
      <c r="P219" t="s">
        <v>2042</v>
      </c>
      <c r="Q219" t="s">
        <v>2043</v>
      </c>
      <c r="R219" s="8">
        <f t="shared" si="31"/>
        <v>40869.25</v>
      </c>
      <c r="S219" s="8" t="str">
        <f t="shared" si="32"/>
        <v>22</v>
      </c>
      <c r="T219" s="8" t="str">
        <f t="shared" si="39"/>
        <v>Nov</v>
      </c>
      <c r="U219" s="8" t="str">
        <f t="shared" si="33"/>
        <v>2011</v>
      </c>
      <c r="V219" s="8">
        <f t="shared" si="34"/>
        <v>40871.25</v>
      </c>
      <c r="W219" t="str">
        <f t="shared" si="35"/>
        <v>24</v>
      </c>
      <c r="X219" t="str">
        <f t="shared" si="36"/>
        <v>11</v>
      </c>
      <c r="Y219" t="str">
        <f t="shared" si="37"/>
        <v>2011</v>
      </c>
      <c r="Z219" s="17">
        <f t="shared" si="38"/>
        <v>2</v>
      </c>
    </row>
    <row r="220" spans="1:26" x14ac:dyDescent="0.3">
      <c r="A220">
        <v>217</v>
      </c>
      <c r="B220" s="4" t="s">
        <v>487</v>
      </c>
      <c r="C220" s="3" t="s">
        <v>488</v>
      </c>
      <c r="D220">
        <v>129400</v>
      </c>
      <c r="E220">
        <v>57911</v>
      </c>
      <c r="F220" s="17">
        <f t="shared" si="30"/>
        <v>44.753477588871718</v>
      </c>
      <c r="G220" t="s">
        <v>14</v>
      </c>
      <c r="H220">
        <v>934</v>
      </c>
      <c r="I220" t="s">
        <v>21</v>
      </c>
      <c r="J220" t="s">
        <v>22</v>
      </c>
      <c r="K220">
        <v>1556427600</v>
      </c>
      <c r="L220">
        <v>1557205200</v>
      </c>
      <c r="M220" t="b">
        <v>0</v>
      </c>
      <c r="N220" t="b">
        <v>0</v>
      </c>
      <c r="O220" t="s">
        <v>474</v>
      </c>
      <c r="P220" t="s">
        <v>2044</v>
      </c>
      <c r="Q220" t="s">
        <v>2066</v>
      </c>
      <c r="R220" s="8">
        <f t="shared" si="31"/>
        <v>43583.208333333328</v>
      </c>
      <c r="S220" s="8" t="str">
        <f t="shared" si="32"/>
        <v>28</v>
      </c>
      <c r="T220" s="8" t="str">
        <f t="shared" si="39"/>
        <v>Apr</v>
      </c>
      <c r="U220" s="8" t="str">
        <f t="shared" si="33"/>
        <v>2019</v>
      </c>
      <c r="V220" s="8">
        <f t="shared" si="34"/>
        <v>43592.208333333328</v>
      </c>
      <c r="W220" t="str">
        <f t="shared" si="35"/>
        <v>07</v>
      </c>
      <c r="X220" t="str">
        <f t="shared" si="36"/>
        <v>05</v>
      </c>
      <c r="Y220" t="str">
        <f t="shared" si="37"/>
        <v>2019</v>
      </c>
      <c r="Z220" s="17">
        <f t="shared" si="38"/>
        <v>9</v>
      </c>
    </row>
    <row r="221" spans="1:26" x14ac:dyDescent="0.3">
      <c r="A221">
        <v>218</v>
      </c>
      <c r="B221" s="4" t="s">
        <v>489</v>
      </c>
      <c r="C221" s="3" t="s">
        <v>490</v>
      </c>
      <c r="D221">
        <v>5700</v>
      </c>
      <c r="E221">
        <v>12309</v>
      </c>
      <c r="F221" s="17">
        <f t="shared" si="30"/>
        <v>215.94736842105263</v>
      </c>
      <c r="G221" t="s">
        <v>20</v>
      </c>
      <c r="H221">
        <v>397</v>
      </c>
      <c r="I221" t="s">
        <v>40</v>
      </c>
      <c r="J221" t="s">
        <v>41</v>
      </c>
      <c r="K221">
        <v>1320991200</v>
      </c>
      <c r="L221">
        <v>1323928800</v>
      </c>
      <c r="M221" t="b">
        <v>0</v>
      </c>
      <c r="N221" t="b">
        <v>1</v>
      </c>
      <c r="O221" t="s">
        <v>100</v>
      </c>
      <c r="P221" t="s">
        <v>2044</v>
      </c>
      <c r="Q221" t="s">
        <v>2055</v>
      </c>
      <c r="R221" s="8">
        <f t="shared" si="31"/>
        <v>40858.25</v>
      </c>
      <c r="S221" s="8" t="str">
        <f t="shared" si="32"/>
        <v>11</v>
      </c>
      <c r="T221" s="8" t="str">
        <f t="shared" si="39"/>
        <v>Nov</v>
      </c>
      <c r="U221" s="8" t="str">
        <f t="shared" si="33"/>
        <v>2011</v>
      </c>
      <c r="V221" s="8">
        <f t="shared" si="34"/>
        <v>40892.25</v>
      </c>
      <c r="W221" t="str">
        <f t="shared" si="35"/>
        <v>15</v>
      </c>
      <c r="X221" t="str">
        <f t="shared" si="36"/>
        <v>12</v>
      </c>
      <c r="Y221" t="str">
        <f t="shared" si="37"/>
        <v>2011</v>
      </c>
      <c r="Z221" s="17">
        <f t="shared" si="38"/>
        <v>34</v>
      </c>
    </row>
    <row r="222" spans="1:26" x14ac:dyDescent="0.3">
      <c r="A222">
        <v>219</v>
      </c>
      <c r="B222" s="4" t="s">
        <v>491</v>
      </c>
      <c r="C222" s="3" t="s">
        <v>492</v>
      </c>
      <c r="D222">
        <v>41700</v>
      </c>
      <c r="E222">
        <v>138497</v>
      </c>
      <c r="F222" s="17">
        <f t="shared" si="30"/>
        <v>332.12709832134288</v>
      </c>
      <c r="G222" t="s">
        <v>20</v>
      </c>
      <c r="H222">
        <v>1539</v>
      </c>
      <c r="I222" t="s">
        <v>21</v>
      </c>
      <c r="J222" t="s">
        <v>22</v>
      </c>
      <c r="K222">
        <v>1345093200</v>
      </c>
      <c r="L222">
        <v>1346130000</v>
      </c>
      <c r="M222" t="b">
        <v>0</v>
      </c>
      <c r="N222" t="b">
        <v>0</v>
      </c>
      <c r="O222" t="s">
        <v>71</v>
      </c>
      <c r="P222" t="s">
        <v>2044</v>
      </c>
      <c r="Q222" t="s">
        <v>2052</v>
      </c>
      <c r="R222" s="8">
        <f t="shared" si="31"/>
        <v>41137.208333333336</v>
      </c>
      <c r="S222" s="8" t="str">
        <f t="shared" si="32"/>
        <v>16</v>
      </c>
      <c r="T222" s="8" t="str">
        <f t="shared" si="39"/>
        <v>Aug</v>
      </c>
      <c r="U222" s="8" t="str">
        <f t="shared" si="33"/>
        <v>2012</v>
      </c>
      <c r="V222" s="8">
        <f t="shared" si="34"/>
        <v>41149.208333333336</v>
      </c>
      <c r="W222" t="str">
        <f t="shared" si="35"/>
        <v>28</v>
      </c>
      <c r="X222" t="str">
        <f t="shared" si="36"/>
        <v>08</v>
      </c>
      <c r="Y222" t="str">
        <f t="shared" si="37"/>
        <v>2012</v>
      </c>
      <c r="Z222" s="17">
        <f t="shared" si="38"/>
        <v>12</v>
      </c>
    </row>
    <row r="223" spans="1:26" x14ac:dyDescent="0.3">
      <c r="A223">
        <v>220</v>
      </c>
      <c r="B223" s="4" t="s">
        <v>493</v>
      </c>
      <c r="C223" s="3" t="s">
        <v>494</v>
      </c>
      <c r="D223">
        <v>7900</v>
      </c>
      <c r="E223">
        <v>667</v>
      </c>
      <c r="F223" s="17">
        <f t="shared" si="30"/>
        <v>8.4430379746835449</v>
      </c>
      <c r="G223" t="s">
        <v>14</v>
      </c>
      <c r="H223">
        <v>17</v>
      </c>
      <c r="I223" t="s">
        <v>21</v>
      </c>
      <c r="J223" t="s">
        <v>22</v>
      </c>
      <c r="K223">
        <v>1309496400</v>
      </c>
      <c r="L223">
        <v>1311051600</v>
      </c>
      <c r="M223" t="b">
        <v>1</v>
      </c>
      <c r="N223" t="b">
        <v>0</v>
      </c>
      <c r="O223" t="s">
        <v>33</v>
      </c>
      <c r="P223" t="s">
        <v>2042</v>
      </c>
      <c r="Q223" t="s">
        <v>2043</v>
      </c>
      <c r="R223" s="8">
        <f t="shared" si="31"/>
        <v>40725.208333333336</v>
      </c>
      <c r="S223" s="8" t="str">
        <f t="shared" si="32"/>
        <v>01</v>
      </c>
      <c r="T223" s="8" t="str">
        <f t="shared" si="39"/>
        <v>Jul</v>
      </c>
      <c r="U223" s="8" t="str">
        <f t="shared" si="33"/>
        <v>2011</v>
      </c>
      <c r="V223" s="8">
        <f t="shared" si="34"/>
        <v>40743.208333333336</v>
      </c>
      <c r="W223" t="str">
        <f t="shared" si="35"/>
        <v>19</v>
      </c>
      <c r="X223" t="str">
        <f t="shared" si="36"/>
        <v>07</v>
      </c>
      <c r="Y223" t="str">
        <f t="shared" si="37"/>
        <v>2011</v>
      </c>
      <c r="Z223" s="17">
        <f t="shared" si="38"/>
        <v>18</v>
      </c>
    </row>
    <row r="224" spans="1:26" ht="31.2" x14ac:dyDescent="0.3">
      <c r="A224">
        <v>221</v>
      </c>
      <c r="B224" s="4" t="s">
        <v>495</v>
      </c>
      <c r="C224" s="3" t="s">
        <v>496</v>
      </c>
      <c r="D224">
        <v>121500</v>
      </c>
      <c r="E224">
        <v>119830</v>
      </c>
      <c r="F224" s="17">
        <f t="shared" si="30"/>
        <v>98.625514403292186</v>
      </c>
      <c r="G224" t="s">
        <v>14</v>
      </c>
      <c r="H224">
        <v>2179</v>
      </c>
      <c r="I224" t="s">
        <v>21</v>
      </c>
      <c r="J224" t="s">
        <v>22</v>
      </c>
      <c r="K224">
        <v>1340254800</v>
      </c>
      <c r="L224">
        <v>1340427600</v>
      </c>
      <c r="M224" t="b">
        <v>1</v>
      </c>
      <c r="N224" t="b">
        <v>0</v>
      </c>
      <c r="O224" t="s">
        <v>17</v>
      </c>
      <c r="P224" t="s">
        <v>2036</v>
      </c>
      <c r="Q224" t="s">
        <v>2037</v>
      </c>
      <c r="R224" s="8">
        <f t="shared" si="31"/>
        <v>41081.208333333336</v>
      </c>
      <c r="S224" s="8" t="str">
        <f t="shared" si="32"/>
        <v>21</v>
      </c>
      <c r="T224" s="8" t="str">
        <f t="shared" si="39"/>
        <v>Jun</v>
      </c>
      <c r="U224" s="8" t="str">
        <f t="shared" si="33"/>
        <v>2012</v>
      </c>
      <c r="V224" s="8">
        <f t="shared" si="34"/>
        <v>41083.208333333336</v>
      </c>
      <c r="W224" t="str">
        <f t="shared" si="35"/>
        <v>23</v>
      </c>
      <c r="X224" t="str">
        <f t="shared" si="36"/>
        <v>06</v>
      </c>
      <c r="Y224" t="str">
        <f t="shared" si="37"/>
        <v>2012</v>
      </c>
      <c r="Z224" s="17">
        <f t="shared" si="38"/>
        <v>2</v>
      </c>
    </row>
    <row r="225" spans="1:26" x14ac:dyDescent="0.3">
      <c r="A225">
        <v>222</v>
      </c>
      <c r="B225" s="4" t="s">
        <v>497</v>
      </c>
      <c r="C225" s="3" t="s">
        <v>498</v>
      </c>
      <c r="D225">
        <v>4800</v>
      </c>
      <c r="E225">
        <v>6623</v>
      </c>
      <c r="F225" s="17">
        <f t="shared" si="30"/>
        <v>137.97916666666669</v>
      </c>
      <c r="G225" t="s">
        <v>20</v>
      </c>
      <c r="H225">
        <v>138</v>
      </c>
      <c r="I225" t="s">
        <v>21</v>
      </c>
      <c r="J225" t="s">
        <v>22</v>
      </c>
      <c r="K225">
        <v>1412226000</v>
      </c>
      <c r="L225">
        <v>1412312400</v>
      </c>
      <c r="M225" t="b">
        <v>0</v>
      </c>
      <c r="N225" t="b">
        <v>0</v>
      </c>
      <c r="O225" t="s">
        <v>122</v>
      </c>
      <c r="P225" t="s">
        <v>2057</v>
      </c>
      <c r="Q225" t="s">
        <v>2058</v>
      </c>
      <c r="R225" s="8">
        <f t="shared" si="31"/>
        <v>41914.208333333336</v>
      </c>
      <c r="S225" s="8" t="str">
        <f t="shared" si="32"/>
        <v>02</v>
      </c>
      <c r="T225" s="8" t="str">
        <f t="shared" si="39"/>
        <v>Oct</v>
      </c>
      <c r="U225" s="8" t="str">
        <f t="shared" si="33"/>
        <v>2014</v>
      </c>
      <c r="V225" s="8">
        <f t="shared" si="34"/>
        <v>41915.208333333336</v>
      </c>
      <c r="W225" t="str">
        <f t="shared" si="35"/>
        <v>03</v>
      </c>
      <c r="X225" t="str">
        <f t="shared" si="36"/>
        <v>10</v>
      </c>
      <c r="Y225" t="str">
        <f t="shared" si="37"/>
        <v>2014</v>
      </c>
      <c r="Z225" s="17">
        <f t="shared" si="38"/>
        <v>1</v>
      </c>
    </row>
    <row r="226" spans="1:26" x14ac:dyDescent="0.3">
      <c r="A226">
        <v>223</v>
      </c>
      <c r="B226" s="4" t="s">
        <v>499</v>
      </c>
      <c r="C226" s="3" t="s">
        <v>500</v>
      </c>
      <c r="D226">
        <v>87300</v>
      </c>
      <c r="E226">
        <v>81897</v>
      </c>
      <c r="F226" s="17">
        <f t="shared" si="30"/>
        <v>93.81099656357388</v>
      </c>
      <c r="G226" t="s">
        <v>14</v>
      </c>
      <c r="H226">
        <v>931</v>
      </c>
      <c r="I226" t="s">
        <v>21</v>
      </c>
      <c r="J226" t="s">
        <v>22</v>
      </c>
      <c r="K226">
        <v>1458104400</v>
      </c>
      <c r="L226">
        <v>1459314000</v>
      </c>
      <c r="M226" t="b">
        <v>0</v>
      </c>
      <c r="N226" t="b">
        <v>0</v>
      </c>
      <c r="O226" t="s">
        <v>33</v>
      </c>
      <c r="P226" t="s">
        <v>2042</v>
      </c>
      <c r="Q226" t="s">
        <v>2043</v>
      </c>
      <c r="R226" s="8">
        <f t="shared" si="31"/>
        <v>42445.208333333328</v>
      </c>
      <c r="S226" s="8" t="str">
        <f t="shared" si="32"/>
        <v>16</v>
      </c>
      <c r="T226" s="8" t="str">
        <f t="shared" si="39"/>
        <v>Mar</v>
      </c>
      <c r="U226" s="8" t="str">
        <f t="shared" si="33"/>
        <v>2016</v>
      </c>
      <c r="V226" s="8">
        <f t="shared" si="34"/>
        <v>42459.208333333328</v>
      </c>
      <c r="W226" t="str">
        <f t="shared" si="35"/>
        <v>30</v>
      </c>
      <c r="X226" t="str">
        <f t="shared" si="36"/>
        <v>03</v>
      </c>
      <c r="Y226" t="str">
        <f t="shared" si="37"/>
        <v>2016</v>
      </c>
      <c r="Z226" s="17">
        <f t="shared" si="38"/>
        <v>14</v>
      </c>
    </row>
    <row r="227" spans="1:26" x14ac:dyDescent="0.3">
      <c r="A227">
        <v>224</v>
      </c>
      <c r="B227" s="4" t="s">
        <v>501</v>
      </c>
      <c r="C227" s="3" t="s">
        <v>502</v>
      </c>
      <c r="D227">
        <v>46300</v>
      </c>
      <c r="E227">
        <v>186885</v>
      </c>
      <c r="F227" s="17">
        <f t="shared" si="30"/>
        <v>403.63930885529157</v>
      </c>
      <c r="G227" t="s">
        <v>20</v>
      </c>
      <c r="H227">
        <v>3594</v>
      </c>
      <c r="I227" t="s">
        <v>21</v>
      </c>
      <c r="J227" t="s">
        <v>22</v>
      </c>
      <c r="K227">
        <v>1411534800</v>
      </c>
      <c r="L227">
        <v>1415426400</v>
      </c>
      <c r="M227" t="b">
        <v>0</v>
      </c>
      <c r="N227" t="b">
        <v>0</v>
      </c>
      <c r="O227" t="s">
        <v>474</v>
      </c>
      <c r="P227" t="s">
        <v>2044</v>
      </c>
      <c r="Q227" t="s">
        <v>2066</v>
      </c>
      <c r="R227" s="8">
        <f t="shared" si="31"/>
        <v>41906.208333333336</v>
      </c>
      <c r="S227" s="8" t="str">
        <f t="shared" si="32"/>
        <v>24</v>
      </c>
      <c r="T227" s="8" t="str">
        <f t="shared" si="39"/>
        <v>Sep</v>
      </c>
      <c r="U227" s="8" t="str">
        <f t="shared" si="33"/>
        <v>2014</v>
      </c>
      <c r="V227" s="8">
        <f t="shared" si="34"/>
        <v>41951.25</v>
      </c>
      <c r="W227" t="str">
        <f t="shared" si="35"/>
        <v>08</v>
      </c>
      <c r="X227" t="str">
        <f t="shared" si="36"/>
        <v>11</v>
      </c>
      <c r="Y227" t="str">
        <f t="shared" si="37"/>
        <v>2014</v>
      </c>
      <c r="Z227" s="17">
        <f t="shared" si="38"/>
        <v>45.041666666664241</v>
      </c>
    </row>
    <row r="228" spans="1:26" x14ac:dyDescent="0.3">
      <c r="A228">
        <v>225</v>
      </c>
      <c r="B228" s="4" t="s">
        <v>503</v>
      </c>
      <c r="C228" s="3" t="s">
        <v>504</v>
      </c>
      <c r="D228">
        <v>67800</v>
      </c>
      <c r="E228">
        <v>176398</v>
      </c>
      <c r="F228" s="17">
        <f t="shared" si="30"/>
        <v>260.1740412979351</v>
      </c>
      <c r="G228" t="s">
        <v>20</v>
      </c>
      <c r="H228">
        <v>5880</v>
      </c>
      <c r="I228" t="s">
        <v>21</v>
      </c>
      <c r="J228" t="s">
        <v>22</v>
      </c>
      <c r="K228">
        <v>1399093200</v>
      </c>
      <c r="L228">
        <v>1399093200</v>
      </c>
      <c r="M228" t="b">
        <v>1</v>
      </c>
      <c r="N228" t="b">
        <v>0</v>
      </c>
      <c r="O228" t="s">
        <v>23</v>
      </c>
      <c r="P228" t="s">
        <v>2038</v>
      </c>
      <c r="Q228" t="s">
        <v>2039</v>
      </c>
      <c r="R228" s="8">
        <f t="shared" si="31"/>
        <v>41762.208333333336</v>
      </c>
      <c r="S228" s="8" t="str">
        <f t="shared" si="32"/>
        <v>03</v>
      </c>
      <c r="T228" s="8" t="str">
        <f t="shared" si="39"/>
        <v>May</v>
      </c>
      <c r="U228" s="8" t="str">
        <f t="shared" si="33"/>
        <v>2014</v>
      </c>
      <c r="V228" s="8">
        <f t="shared" si="34"/>
        <v>41762.208333333336</v>
      </c>
      <c r="W228" t="str">
        <f t="shared" si="35"/>
        <v>03</v>
      </c>
      <c r="X228" t="str">
        <f t="shared" si="36"/>
        <v>05</v>
      </c>
      <c r="Y228" t="str">
        <f t="shared" si="37"/>
        <v>2014</v>
      </c>
      <c r="Z228" s="17">
        <f t="shared" si="38"/>
        <v>0</v>
      </c>
    </row>
    <row r="229" spans="1:26" x14ac:dyDescent="0.3">
      <c r="A229">
        <v>226</v>
      </c>
      <c r="B229" s="4" t="s">
        <v>253</v>
      </c>
      <c r="C229" s="3" t="s">
        <v>505</v>
      </c>
      <c r="D229">
        <v>3000</v>
      </c>
      <c r="E229">
        <v>10999</v>
      </c>
      <c r="F229" s="17">
        <f t="shared" si="30"/>
        <v>366.63333333333333</v>
      </c>
      <c r="G229" t="s">
        <v>20</v>
      </c>
      <c r="H229">
        <v>112</v>
      </c>
      <c r="I229" t="s">
        <v>21</v>
      </c>
      <c r="J229" t="s">
        <v>22</v>
      </c>
      <c r="K229">
        <v>1270702800</v>
      </c>
      <c r="L229">
        <v>1273899600</v>
      </c>
      <c r="M229" t="b">
        <v>0</v>
      </c>
      <c r="N229" t="b">
        <v>0</v>
      </c>
      <c r="O229" t="s">
        <v>122</v>
      </c>
      <c r="P229" t="s">
        <v>2057</v>
      </c>
      <c r="Q229" t="s">
        <v>2058</v>
      </c>
      <c r="R229" s="8">
        <f t="shared" si="31"/>
        <v>40276.208333333336</v>
      </c>
      <c r="S229" s="8" t="str">
        <f t="shared" si="32"/>
        <v>08</v>
      </c>
      <c r="T229" s="8" t="str">
        <f t="shared" si="39"/>
        <v>Apr</v>
      </c>
      <c r="U229" s="8" t="str">
        <f t="shared" si="33"/>
        <v>2010</v>
      </c>
      <c r="V229" s="8">
        <f t="shared" si="34"/>
        <v>40313.208333333336</v>
      </c>
      <c r="W229" t="str">
        <f t="shared" si="35"/>
        <v>15</v>
      </c>
      <c r="X229" t="str">
        <f t="shared" si="36"/>
        <v>05</v>
      </c>
      <c r="Y229" t="str">
        <f t="shared" si="37"/>
        <v>2010</v>
      </c>
      <c r="Z229" s="17">
        <f t="shared" si="38"/>
        <v>37</v>
      </c>
    </row>
    <row r="230" spans="1:26" ht="31.2" x14ac:dyDescent="0.3">
      <c r="A230">
        <v>227</v>
      </c>
      <c r="B230" s="4" t="s">
        <v>506</v>
      </c>
      <c r="C230" s="3" t="s">
        <v>507</v>
      </c>
      <c r="D230">
        <v>60900</v>
      </c>
      <c r="E230">
        <v>102751</v>
      </c>
      <c r="F230" s="17">
        <f t="shared" si="30"/>
        <v>168.72085385878489</v>
      </c>
      <c r="G230" t="s">
        <v>20</v>
      </c>
      <c r="H230">
        <v>943</v>
      </c>
      <c r="I230" t="s">
        <v>21</v>
      </c>
      <c r="J230" t="s">
        <v>22</v>
      </c>
      <c r="K230">
        <v>1431666000</v>
      </c>
      <c r="L230">
        <v>1432184400</v>
      </c>
      <c r="M230" t="b">
        <v>0</v>
      </c>
      <c r="N230" t="b">
        <v>0</v>
      </c>
      <c r="O230" t="s">
        <v>292</v>
      </c>
      <c r="P230" t="s">
        <v>2053</v>
      </c>
      <c r="Q230" t="s">
        <v>2064</v>
      </c>
      <c r="R230" s="8">
        <f t="shared" si="31"/>
        <v>42139.208333333328</v>
      </c>
      <c r="S230" s="8" t="str">
        <f t="shared" si="32"/>
        <v>15</v>
      </c>
      <c r="T230" s="8" t="str">
        <f t="shared" si="39"/>
        <v>May</v>
      </c>
      <c r="U230" s="8" t="str">
        <f t="shared" si="33"/>
        <v>2015</v>
      </c>
      <c r="V230" s="8">
        <f t="shared" si="34"/>
        <v>42145.208333333328</v>
      </c>
      <c r="W230" t="str">
        <f t="shared" si="35"/>
        <v>21</v>
      </c>
      <c r="X230" t="str">
        <f t="shared" si="36"/>
        <v>05</v>
      </c>
      <c r="Y230" t="str">
        <f t="shared" si="37"/>
        <v>2015</v>
      </c>
      <c r="Z230" s="17">
        <f t="shared" si="38"/>
        <v>6</v>
      </c>
    </row>
    <row r="231" spans="1:26" x14ac:dyDescent="0.3">
      <c r="A231">
        <v>228</v>
      </c>
      <c r="B231" s="4" t="s">
        <v>508</v>
      </c>
      <c r="C231" s="3" t="s">
        <v>509</v>
      </c>
      <c r="D231">
        <v>137900</v>
      </c>
      <c r="E231">
        <v>165352</v>
      </c>
      <c r="F231" s="17">
        <f t="shared" si="30"/>
        <v>119.90717911530093</v>
      </c>
      <c r="G231" t="s">
        <v>20</v>
      </c>
      <c r="H231">
        <v>2468</v>
      </c>
      <c r="I231" t="s">
        <v>21</v>
      </c>
      <c r="J231" t="s">
        <v>22</v>
      </c>
      <c r="K231">
        <v>1472619600</v>
      </c>
      <c r="L231">
        <v>1474779600</v>
      </c>
      <c r="M231" t="b">
        <v>0</v>
      </c>
      <c r="N231" t="b">
        <v>0</v>
      </c>
      <c r="O231" t="s">
        <v>71</v>
      </c>
      <c r="P231" t="s">
        <v>2044</v>
      </c>
      <c r="Q231" t="s">
        <v>2052</v>
      </c>
      <c r="R231" s="8">
        <f t="shared" si="31"/>
        <v>42613.208333333328</v>
      </c>
      <c r="S231" s="8" t="str">
        <f t="shared" si="32"/>
        <v>31</v>
      </c>
      <c r="T231" s="8" t="str">
        <f t="shared" si="39"/>
        <v>Aug</v>
      </c>
      <c r="U231" s="8" t="str">
        <f t="shared" si="33"/>
        <v>2016</v>
      </c>
      <c r="V231" s="8">
        <f t="shared" si="34"/>
        <v>42638.208333333328</v>
      </c>
      <c r="W231" t="str">
        <f t="shared" si="35"/>
        <v>25</v>
      </c>
      <c r="X231" t="str">
        <f t="shared" si="36"/>
        <v>09</v>
      </c>
      <c r="Y231" t="str">
        <f t="shared" si="37"/>
        <v>2016</v>
      </c>
      <c r="Z231" s="17">
        <f t="shared" si="38"/>
        <v>25</v>
      </c>
    </row>
    <row r="232" spans="1:26" x14ac:dyDescent="0.3">
      <c r="A232">
        <v>229</v>
      </c>
      <c r="B232" s="4" t="s">
        <v>510</v>
      </c>
      <c r="C232" s="3" t="s">
        <v>511</v>
      </c>
      <c r="D232">
        <v>85600</v>
      </c>
      <c r="E232">
        <v>165798</v>
      </c>
      <c r="F232" s="17">
        <f t="shared" si="30"/>
        <v>193.68925233644859</v>
      </c>
      <c r="G232" t="s">
        <v>20</v>
      </c>
      <c r="H232">
        <v>2551</v>
      </c>
      <c r="I232" t="s">
        <v>21</v>
      </c>
      <c r="J232" t="s">
        <v>22</v>
      </c>
      <c r="K232">
        <v>1496293200</v>
      </c>
      <c r="L232">
        <v>1500440400</v>
      </c>
      <c r="M232" t="b">
        <v>0</v>
      </c>
      <c r="N232" t="b">
        <v>1</v>
      </c>
      <c r="O232" t="s">
        <v>292</v>
      </c>
      <c r="P232" t="s">
        <v>2053</v>
      </c>
      <c r="Q232" t="s">
        <v>2064</v>
      </c>
      <c r="R232" s="8">
        <f t="shared" si="31"/>
        <v>42887.208333333328</v>
      </c>
      <c r="S232" s="8" t="str">
        <f t="shared" si="32"/>
        <v>01</v>
      </c>
      <c r="T232" s="8" t="str">
        <f t="shared" si="39"/>
        <v>Jun</v>
      </c>
      <c r="U232" s="8" t="str">
        <f t="shared" si="33"/>
        <v>2017</v>
      </c>
      <c r="V232" s="8">
        <f t="shared" si="34"/>
        <v>42935.208333333328</v>
      </c>
      <c r="W232" t="str">
        <f t="shared" si="35"/>
        <v>19</v>
      </c>
      <c r="X232" t="str">
        <f t="shared" si="36"/>
        <v>07</v>
      </c>
      <c r="Y232" t="str">
        <f t="shared" si="37"/>
        <v>2017</v>
      </c>
      <c r="Z232" s="17">
        <f t="shared" si="38"/>
        <v>48</v>
      </c>
    </row>
    <row r="233" spans="1:26" x14ac:dyDescent="0.3">
      <c r="A233">
        <v>230</v>
      </c>
      <c r="B233" s="4" t="s">
        <v>512</v>
      </c>
      <c r="C233" s="3" t="s">
        <v>513</v>
      </c>
      <c r="D233">
        <v>2400</v>
      </c>
      <c r="E233">
        <v>10084</v>
      </c>
      <c r="F233" s="17">
        <f t="shared" si="30"/>
        <v>420.16666666666669</v>
      </c>
      <c r="G233" t="s">
        <v>20</v>
      </c>
      <c r="H233">
        <v>101</v>
      </c>
      <c r="I233" t="s">
        <v>21</v>
      </c>
      <c r="J233" t="s">
        <v>22</v>
      </c>
      <c r="K233">
        <v>1575612000</v>
      </c>
      <c r="L233">
        <v>1575612000</v>
      </c>
      <c r="M233" t="b">
        <v>0</v>
      </c>
      <c r="N233" t="b">
        <v>0</v>
      </c>
      <c r="O233" t="s">
        <v>89</v>
      </c>
      <c r="P233" t="s">
        <v>2053</v>
      </c>
      <c r="Q233" t="s">
        <v>2054</v>
      </c>
      <c r="R233" s="8">
        <f t="shared" si="31"/>
        <v>43805.25</v>
      </c>
      <c r="S233" s="8" t="str">
        <f t="shared" si="32"/>
        <v>06</v>
      </c>
      <c r="T233" s="8" t="str">
        <f t="shared" si="39"/>
        <v>Dec</v>
      </c>
      <c r="U233" s="8" t="str">
        <f t="shared" si="33"/>
        <v>2019</v>
      </c>
      <c r="V233" s="8">
        <f t="shared" si="34"/>
        <v>43805.25</v>
      </c>
      <c r="W233" t="str">
        <f t="shared" si="35"/>
        <v>06</v>
      </c>
      <c r="X233" t="str">
        <f t="shared" si="36"/>
        <v>12</v>
      </c>
      <c r="Y233" t="str">
        <f t="shared" si="37"/>
        <v>2019</v>
      </c>
      <c r="Z233" s="17">
        <f t="shared" si="38"/>
        <v>0</v>
      </c>
    </row>
    <row r="234" spans="1:26" x14ac:dyDescent="0.3">
      <c r="A234">
        <v>231</v>
      </c>
      <c r="B234" s="4" t="s">
        <v>514</v>
      </c>
      <c r="C234" s="3" t="s">
        <v>515</v>
      </c>
      <c r="D234">
        <v>7200</v>
      </c>
      <c r="E234">
        <v>5523</v>
      </c>
      <c r="F234" s="17">
        <f t="shared" si="30"/>
        <v>76.708333333333329</v>
      </c>
      <c r="G234" t="s">
        <v>74</v>
      </c>
      <c r="H234">
        <v>67</v>
      </c>
      <c r="I234" t="s">
        <v>21</v>
      </c>
      <c r="J234" t="s">
        <v>22</v>
      </c>
      <c r="K234">
        <v>1369112400</v>
      </c>
      <c r="L234">
        <v>1374123600</v>
      </c>
      <c r="M234" t="b">
        <v>0</v>
      </c>
      <c r="N234" t="b">
        <v>0</v>
      </c>
      <c r="O234" t="s">
        <v>33</v>
      </c>
      <c r="P234" t="s">
        <v>2042</v>
      </c>
      <c r="Q234" t="s">
        <v>2043</v>
      </c>
      <c r="R234" s="8">
        <f t="shared" si="31"/>
        <v>41415.208333333336</v>
      </c>
      <c r="S234" s="8" t="str">
        <f t="shared" si="32"/>
        <v>21</v>
      </c>
      <c r="T234" s="8" t="str">
        <f t="shared" si="39"/>
        <v>May</v>
      </c>
      <c r="U234" s="8" t="str">
        <f t="shared" si="33"/>
        <v>2013</v>
      </c>
      <c r="V234" s="8">
        <f t="shared" si="34"/>
        <v>41473.208333333336</v>
      </c>
      <c r="W234" t="str">
        <f t="shared" si="35"/>
        <v>18</v>
      </c>
      <c r="X234" t="str">
        <f t="shared" si="36"/>
        <v>07</v>
      </c>
      <c r="Y234" t="str">
        <f t="shared" si="37"/>
        <v>2013</v>
      </c>
      <c r="Z234" s="17">
        <f t="shared" si="38"/>
        <v>58</v>
      </c>
    </row>
    <row r="235" spans="1:26" x14ac:dyDescent="0.3">
      <c r="A235">
        <v>232</v>
      </c>
      <c r="B235" s="4" t="s">
        <v>516</v>
      </c>
      <c r="C235" s="3" t="s">
        <v>517</v>
      </c>
      <c r="D235">
        <v>3400</v>
      </c>
      <c r="E235">
        <v>5823</v>
      </c>
      <c r="F235" s="17">
        <f t="shared" si="30"/>
        <v>171.26470588235293</v>
      </c>
      <c r="G235" t="s">
        <v>20</v>
      </c>
      <c r="H235">
        <v>92</v>
      </c>
      <c r="I235" t="s">
        <v>21</v>
      </c>
      <c r="J235" t="s">
        <v>22</v>
      </c>
      <c r="K235">
        <v>1469422800</v>
      </c>
      <c r="L235">
        <v>1469509200</v>
      </c>
      <c r="M235" t="b">
        <v>0</v>
      </c>
      <c r="N235" t="b">
        <v>0</v>
      </c>
      <c r="O235" t="s">
        <v>33</v>
      </c>
      <c r="P235" t="s">
        <v>2042</v>
      </c>
      <c r="Q235" t="s">
        <v>2043</v>
      </c>
      <c r="R235" s="8">
        <f t="shared" si="31"/>
        <v>42576.208333333328</v>
      </c>
      <c r="S235" s="8" t="str">
        <f t="shared" si="32"/>
        <v>25</v>
      </c>
      <c r="T235" s="8" t="str">
        <f t="shared" si="39"/>
        <v>Jul</v>
      </c>
      <c r="U235" s="8" t="str">
        <f t="shared" si="33"/>
        <v>2016</v>
      </c>
      <c r="V235" s="8">
        <f t="shared" si="34"/>
        <v>42577.208333333328</v>
      </c>
      <c r="W235" t="str">
        <f t="shared" si="35"/>
        <v>26</v>
      </c>
      <c r="X235" t="str">
        <f t="shared" si="36"/>
        <v>07</v>
      </c>
      <c r="Y235" t="str">
        <f t="shared" si="37"/>
        <v>2016</v>
      </c>
      <c r="Z235" s="17">
        <f t="shared" si="38"/>
        <v>1</v>
      </c>
    </row>
    <row r="236" spans="1:26" x14ac:dyDescent="0.3">
      <c r="A236">
        <v>233</v>
      </c>
      <c r="B236" s="4" t="s">
        <v>518</v>
      </c>
      <c r="C236" s="3" t="s">
        <v>519</v>
      </c>
      <c r="D236">
        <v>3800</v>
      </c>
      <c r="E236">
        <v>6000</v>
      </c>
      <c r="F236" s="17">
        <f t="shared" si="30"/>
        <v>157.89473684210526</v>
      </c>
      <c r="G236" t="s">
        <v>20</v>
      </c>
      <c r="H236">
        <v>62</v>
      </c>
      <c r="I236" t="s">
        <v>21</v>
      </c>
      <c r="J236" t="s">
        <v>22</v>
      </c>
      <c r="K236">
        <v>1307854800</v>
      </c>
      <c r="L236">
        <v>1309237200</v>
      </c>
      <c r="M236" t="b">
        <v>0</v>
      </c>
      <c r="N236" t="b">
        <v>0</v>
      </c>
      <c r="O236" t="s">
        <v>71</v>
      </c>
      <c r="P236" t="s">
        <v>2044</v>
      </c>
      <c r="Q236" t="s">
        <v>2052</v>
      </c>
      <c r="R236" s="8">
        <f t="shared" si="31"/>
        <v>40706.208333333336</v>
      </c>
      <c r="S236" s="8" t="str">
        <f t="shared" si="32"/>
        <v>12</v>
      </c>
      <c r="T236" s="8" t="str">
        <f t="shared" si="39"/>
        <v>Jun</v>
      </c>
      <c r="U236" s="8" t="str">
        <f t="shared" si="33"/>
        <v>2011</v>
      </c>
      <c r="V236" s="8">
        <f t="shared" si="34"/>
        <v>40722.208333333336</v>
      </c>
      <c r="W236" t="str">
        <f t="shared" si="35"/>
        <v>28</v>
      </c>
      <c r="X236" t="str">
        <f t="shared" si="36"/>
        <v>06</v>
      </c>
      <c r="Y236" t="str">
        <f t="shared" si="37"/>
        <v>2011</v>
      </c>
      <c r="Z236" s="17">
        <f t="shared" si="38"/>
        <v>16</v>
      </c>
    </row>
    <row r="237" spans="1:26" x14ac:dyDescent="0.3">
      <c r="A237">
        <v>234</v>
      </c>
      <c r="B237" s="4" t="s">
        <v>520</v>
      </c>
      <c r="C237" s="3" t="s">
        <v>521</v>
      </c>
      <c r="D237">
        <v>7500</v>
      </c>
      <c r="E237">
        <v>8181</v>
      </c>
      <c r="F237" s="17">
        <f t="shared" si="30"/>
        <v>109.08</v>
      </c>
      <c r="G237" t="s">
        <v>20</v>
      </c>
      <c r="H237">
        <v>149</v>
      </c>
      <c r="I237" t="s">
        <v>107</v>
      </c>
      <c r="J237" t="s">
        <v>108</v>
      </c>
      <c r="K237">
        <v>1503378000</v>
      </c>
      <c r="L237">
        <v>1503982800</v>
      </c>
      <c r="M237" t="b">
        <v>0</v>
      </c>
      <c r="N237" t="b">
        <v>1</v>
      </c>
      <c r="O237" t="s">
        <v>89</v>
      </c>
      <c r="P237" t="s">
        <v>2053</v>
      </c>
      <c r="Q237" t="s">
        <v>2054</v>
      </c>
      <c r="R237" s="8">
        <f t="shared" si="31"/>
        <v>42969.208333333328</v>
      </c>
      <c r="S237" s="8" t="str">
        <f t="shared" si="32"/>
        <v>22</v>
      </c>
      <c r="T237" s="8" t="str">
        <f t="shared" si="39"/>
        <v>Aug</v>
      </c>
      <c r="U237" s="8" t="str">
        <f t="shared" si="33"/>
        <v>2017</v>
      </c>
      <c r="V237" s="8">
        <f t="shared" si="34"/>
        <v>42976.208333333328</v>
      </c>
      <c r="W237" t="str">
        <f t="shared" si="35"/>
        <v>29</v>
      </c>
      <c r="X237" t="str">
        <f t="shared" si="36"/>
        <v>08</v>
      </c>
      <c r="Y237" t="str">
        <f t="shared" si="37"/>
        <v>2017</v>
      </c>
      <c r="Z237" s="17">
        <f t="shared" si="38"/>
        <v>7</v>
      </c>
    </row>
    <row r="238" spans="1:26" ht="31.2" x14ac:dyDescent="0.3">
      <c r="A238">
        <v>235</v>
      </c>
      <c r="B238" s="4" t="s">
        <v>522</v>
      </c>
      <c r="C238" s="3" t="s">
        <v>523</v>
      </c>
      <c r="D238">
        <v>8600</v>
      </c>
      <c r="E238">
        <v>3589</v>
      </c>
      <c r="F238" s="17">
        <f t="shared" si="30"/>
        <v>41.732558139534881</v>
      </c>
      <c r="G238" t="s">
        <v>14</v>
      </c>
      <c r="H238">
        <v>92</v>
      </c>
      <c r="I238" t="s">
        <v>21</v>
      </c>
      <c r="J238" t="s">
        <v>22</v>
      </c>
      <c r="K238">
        <v>1486965600</v>
      </c>
      <c r="L238">
        <v>1487397600</v>
      </c>
      <c r="M238" t="b">
        <v>0</v>
      </c>
      <c r="N238" t="b">
        <v>0</v>
      </c>
      <c r="O238" t="s">
        <v>71</v>
      </c>
      <c r="P238" t="s">
        <v>2044</v>
      </c>
      <c r="Q238" t="s">
        <v>2052</v>
      </c>
      <c r="R238" s="8">
        <f t="shared" si="31"/>
        <v>42779.25</v>
      </c>
      <c r="S238" s="8" t="str">
        <f t="shared" si="32"/>
        <v>13</v>
      </c>
      <c r="T238" s="8" t="str">
        <f t="shared" si="39"/>
        <v>Feb</v>
      </c>
      <c r="U238" s="8" t="str">
        <f t="shared" si="33"/>
        <v>2017</v>
      </c>
      <c r="V238" s="8">
        <f t="shared" si="34"/>
        <v>42784.25</v>
      </c>
      <c r="W238" t="str">
        <f t="shared" si="35"/>
        <v>18</v>
      </c>
      <c r="X238" t="str">
        <f t="shared" si="36"/>
        <v>02</v>
      </c>
      <c r="Y238" t="str">
        <f t="shared" si="37"/>
        <v>2017</v>
      </c>
      <c r="Z238" s="17">
        <f t="shared" si="38"/>
        <v>5</v>
      </c>
    </row>
    <row r="239" spans="1:26" x14ac:dyDescent="0.3">
      <c r="A239">
        <v>236</v>
      </c>
      <c r="B239" s="4" t="s">
        <v>524</v>
      </c>
      <c r="C239" s="3" t="s">
        <v>525</v>
      </c>
      <c r="D239">
        <v>39500</v>
      </c>
      <c r="E239">
        <v>4323</v>
      </c>
      <c r="F239" s="17">
        <f t="shared" si="30"/>
        <v>10.944303797468354</v>
      </c>
      <c r="G239" t="s">
        <v>14</v>
      </c>
      <c r="H239">
        <v>57</v>
      </c>
      <c r="I239" t="s">
        <v>26</v>
      </c>
      <c r="J239" t="s">
        <v>27</v>
      </c>
      <c r="K239">
        <v>1561438800</v>
      </c>
      <c r="L239">
        <v>1562043600</v>
      </c>
      <c r="M239" t="b">
        <v>0</v>
      </c>
      <c r="N239" t="b">
        <v>1</v>
      </c>
      <c r="O239" t="s">
        <v>23</v>
      </c>
      <c r="P239" t="s">
        <v>2038</v>
      </c>
      <c r="Q239" t="s">
        <v>2039</v>
      </c>
      <c r="R239" s="8">
        <f t="shared" si="31"/>
        <v>43641.208333333328</v>
      </c>
      <c r="S239" s="8" t="str">
        <f t="shared" si="32"/>
        <v>25</v>
      </c>
      <c r="T239" s="8" t="str">
        <f t="shared" si="39"/>
        <v>Jun</v>
      </c>
      <c r="U239" s="8" t="str">
        <f t="shared" si="33"/>
        <v>2019</v>
      </c>
      <c r="V239" s="8">
        <f t="shared" si="34"/>
        <v>43648.208333333328</v>
      </c>
      <c r="W239" t="str">
        <f t="shared" si="35"/>
        <v>02</v>
      </c>
      <c r="X239" t="str">
        <f t="shared" si="36"/>
        <v>07</v>
      </c>
      <c r="Y239" t="str">
        <f t="shared" si="37"/>
        <v>2019</v>
      </c>
      <c r="Z239" s="17">
        <f t="shared" si="38"/>
        <v>7</v>
      </c>
    </row>
    <row r="240" spans="1:26" ht="31.2" x14ac:dyDescent="0.3">
      <c r="A240">
        <v>237</v>
      </c>
      <c r="B240" s="4" t="s">
        <v>526</v>
      </c>
      <c r="C240" s="3" t="s">
        <v>527</v>
      </c>
      <c r="D240">
        <v>9300</v>
      </c>
      <c r="E240">
        <v>14822</v>
      </c>
      <c r="F240" s="17">
        <f t="shared" si="30"/>
        <v>159.3763440860215</v>
      </c>
      <c r="G240" t="s">
        <v>20</v>
      </c>
      <c r="H240">
        <v>329</v>
      </c>
      <c r="I240" t="s">
        <v>21</v>
      </c>
      <c r="J240" t="s">
        <v>22</v>
      </c>
      <c r="K240">
        <v>1398402000</v>
      </c>
      <c r="L240">
        <v>1398574800</v>
      </c>
      <c r="M240" t="b">
        <v>0</v>
      </c>
      <c r="N240" t="b">
        <v>0</v>
      </c>
      <c r="O240" t="s">
        <v>71</v>
      </c>
      <c r="P240" t="s">
        <v>2044</v>
      </c>
      <c r="Q240" t="s">
        <v>2052</v>
      </c>
      <c r="R240" s="8">
        <f t="shared" si="31"/>
        <v>41754.208333333336</v>
      </c>
      <c r="S240" s="8" t="str">
        <f t="shared" si="32"/>
        <v>25</v>
      </c>
      <c r="T240" s="8" t="str">
        <f t="shared" si="39"/>
        <v>Apr</v>
      </c>
      <c r="U240" s="8" t="str">
        <f t="shared" si="33"/>
        <v>2014</v>
      </c>
      <c r="V240" s="8">
        <f t="shared" si="34"/>
        <v>41756.208333333336</v>
      </c>
      <c r="W240" t="str">
        <f t="shared" si="35"/>
        <v>27</v>
      </c>
      <c r="X240" t="str">
        <f t="shared" si="36"/>
        <v>04</v>
      </c>
      <c r="Y240" t="str">
        <f t="shared" si="37"/>
        <v>2014</v>
      </c>
      <c r="Z240" s="17">
        <f t="shared" si="38"/>
        <v>2</v>
      </c>
    </row>
    <row r="241" spans="1:26" x14ac:dyDescent="0.3">
      <c r="A241">
        <v>238</v>
      </c>
      <c r="B241" s="4" t="s">
        <v>528</v>
      </c>
      <c r="C241" s="3" t="s">
        <v>529</v>
      </c>
      <c r="D241">
        <v>2400</v>
      </c>
      <c r="E241">
        <v>10138</v>
      </c>
      <c r="F241" s="17">
        <f t="shared" si="30"/>
        <v>422.41666666666669</v>
      </c>
      <c r="G241" t="s">
        <v>20</v>
      </c>
      <c r="H241">
        <v>97</v>
      </c>
      <c r="I241" t="s">
        <v>36</v>
      </c>
      <c r="J241" t="s">
        <v>37</v>
      </c>
      <c r="K241">
        <v>1513231200</v>
      </c>
      <c r="L241">
        <v>1515391200</v>
      </c>
      <c r="M241" t="b">
        <v>0</v>
      </c>
      <c r="N241" t="b">
        <v>1</v>
      </c>
      <c r="O241" t="s">
        <v>33</v>
      </c>
      <c r="P241" t="s">
        <v>2042</v>
      </c>
      <c r="Q241" t="s">
        <v>2043</v>
      </c>
      <c r="R241" s="8">
        <f t="shared" si="31"/>
        <v>43083.25</v>
      </c>
      <c r="S241" s="8" t="str">
        <f t="shared" si="32"/>
        <v>14</v>
      </c>
      <c r="T241" s="8" t="str">
        <f t="shared" si="39"/>
        <v>Dec</v>
      </c>
      <c r="U241" s="8" t="str">
        <f t="shared" si="33"/>
        <v>2017</v>
      </c>
      <c r="V241" s="8">
        <f t="shared" si="34"/>
        <v>43108.25</v>
      </c>
      <c r="W241" t="str">
        <f t="shared" si="35"/>
        <v>08</v>
      </c>
      <c r="X241" t="str">
        <f t="shared" si="36"/>
        <v>01</v>
      </c>
      <c r="Y241" t="str">
        <f t="shared" si="37"/>
        <v>2018</v>
      </c>
      <c r="Z241" s="17">
        <f t="shared" si="38"/>
        <v>25</v>
      </c>
    </row>
    <row r="242" spans="1:26" ht="31.2" x14ac:dyDescent="0.3">
      <c r="A242">
        <v>239</v>
      </c>
      <c r="B242" s="4" t="s">
        <v>530</v>
      </c>
      <c r="C242" s="3" t="s">
        <v>531</v>
      </c>
      <c r="D242">
        <v>3200</v>
      </c>
      <c r="E242">
        <v>3127</v>
      </c>
      <c r="F242" s="17">
        <f t="shared" si="30"/>
        <v>97.71875</v>
      </c>
      <c r="G242" t="s">
        <v>14</v>
      </c>
      <c r="H242">
        <v>41</v>
      </c>
      <c r="I242" t="s">
        <v>21</v>
      </c>
      <c r="J242" t="s">
        <v>22</v>
      </c>
      <c r="K242">
        <v>1440824400</v>
      </c>
      <c r="L242">
        <v>1441170000</v>
      </c>
      <c r="M242" t="b">
        <v>0</v>
      </c>
      <c r="N242" t="b">
        <v>0</v>
      </c>
      <c r="O242" t="s">
        <v>65</v>
      </c>
      <c r="P242" t="s">
        <v>2040</v>
      </c>
      <c r="Q242" t="s">
        <v>2049</v>
      </c>
      <c r="R242" s="8">
        <f t="shared" si="31"/>
        <v>42245.208333333328</v>
      </c>
      <c r="S242" s="8" t="str">
        <f t="shared" si="32"/>
        <v>29</v>
      </c>
      <c r="T242" s="8" t="str">
        <f t="shared" si="39"/>
        <v>Aug</v>
      </c>
      <c r="U242" s="8" t="str">
        <f t="shared" si="33"/>
        <v>2015</v>
      </c>
      <c r="V242" s="8">
        <f t="shared" si="34"/>
        <v>42249.208333333328</v>
      </c>
      <c r="W242" t="str">
        <f t="shared" si="35"/>
        <v>02</v>
      </c>
      <c r="X242" t="str">
        <f t="shared" si="36"/>
        <v>09</v>
      </c>
      <c r="Y242" t="str">
        <f t="shared" si="37"/>
        <v>2015</v>
      </c>
      <c r="Z242" s="17">
        <f t="shared" si="38"/>
        <v>4</v>
      </c>
    </row>
    <row r="243" spans="1:26" x14ac:dyDescent="0.3">
      <c r="A243">
        <v>240</v>
      </c>
      <c r="B243" s="4" t="s">
        <v>532</v>
      </c>
      <c r="C243" s="3" t="s">
        <v>533</v>
      </c>
      <c r="D243">
        <v>29400</v>
      </c>
      <c r="E243">
        <v>123124</v>
      </c>
      <c r="F243" s="17">
        <f t="shared" si="30"/>
        <v>418.78911564625849</v>
      </c>
      <c r="G243" t="s">
        <v>20</v>
      </c>
      <c r="H243">
        <v>1784</v>
      </c>
      <c r="I243" t="s">
        <v>21</v>
      </c>
      <c r="J243" t="s">
        <v>22</v>
      </c>
      <c r="K243">
        <v>1281070800</v>
      </c>
      <c r="L243">
        <v>1281157200</v>
      </c>
      <c r="M243" t="b">
        <v>0</v>
      </c>
      <c r="N243" t="b">
        <v>0</v>
      </c>
      <c r="O243" t="s">
        <v>33</v>
      </c>
      <c r="P243" t="s">
        <v>2042</v>
      </c>
      <c r="Q243" t="s">
        <v>2043</v>
      </c>
      <c r="R243" s="8">
        <f t="shared" si="31"/>
        <v>40396.208333333336</v>
      </c>
      <c r="S243" s="8" t="str">
        <f t="shared" si="32"/>
        <v>06</v>
      </c>
      <c r="T243" s="8" t="str">
        <f t="shared" si="39"/>
        <v>Aug</v>
      </c>
      <c r="U243" s="8" t="str">
        <f t="shared" si="33"/>
        <v>2010</v>
      </c>
      <c r="V243" s="8">
        <f t="shared" si="34"/>
        <v>40397.208333333336</v>
      </c>
      <c r="W243" t="str">
        <f t="shared" si="35"/>
        <v>07</v>
      </c>
      <c r="X243" t="str">
        <f t="shared" si="36"/>
        <v>08</v>
      </c>
      <c r="Y243" t="str">
        <f t="shared" si="37"/>
        <v>2010</v>
      </c>
      <c r="Z243" s="17">
        <f t="shared" si="38"/>
        <v>1</v>
      </c>
    </row>
    <row r="244" spans="1:26" ht="31.2" x14ac:dyDescent="0.3">
      <c r="A244">
        <v>241</v>
      </c>
      <c r="B244" s="4" t="s">
        <v>534</v>
      </c>
      <c r="C244" s="3" t="s">
        <v>535</v>
      </c>
      <c r="D244">
        <v>168500</v>
      </c>
      <c r="E244">
        <v>171729</v>
      </c>
      <c r="F244" s="17">
        <f t="shared" si="30"/>
        <v>101.91632047477745</v>
      </c>
      <c r="G244" t="s">
        <v>20</v>
      </c>
      <c r="H244">
        <v>1684</v>
      </c>
      <c r="I244" t="s">
        <v>26</v>
      </c>
      <c r="J244" t="s">
        <v>27</v>
      </c>
      <c r="K244">
        <v>1397365200</v>
      </c>
      <c r="L244">
        <v>1398229200</v>
      </c>
      <c r="M244" t="b">
        <v>0</v>
      </c>
      <c r="N244" t="b">
        <v>1</v>
      </c>
      <c r="O244" t="s">
        <v>68</v>
      </c>
      <c r="P244" t="s">
        <v>2050</v>
      </c>
      <c r="Q244" t="s">
        <v>2051</v>
      </c>
      <c r="R244" s="8">
        <f t="shared" si="31"/>
        <v>41742.208333333336</v>
      </c>
      <c r="S244" s="8" t="str">
        <f t="shared" si="32"/>
        <v>13</v>
      </c>
      <c r="T244" s="8" t="str">
        <f t="shared" si="39"/>
        <v>Apr</v>
      </c>
      <c r="U244" s="8" t="str">
        <f t="shared" si="33"/>
        <v>2014</v>
      </c>
      <c r="V244" s="8">
        <f t="shared" si="34"/>
        <v>41752.208333333336</v>
      </c>
      <c r="W244" t="str">
        <f t="shared" si="35"/>
        <v>23</v>
      </c>
      <c r="X244" t="str">
        <f t="shared" si="36"/>
        <v>04</v>
      </c>
      <c r="Y244" t="str">
        <f t="shared" si="37"/>
        <v>2014</v>
      </c>
      <c r="Z244" s="17">
        <f t="shared" si="38"/>
        <v>10</v>
      </c>
    </row>
    <row r="245" spans="1:26" x14ac:dyDescent="0.3">
      <c r="A245">
        <v>242</v>
      </c>
      <c r="B245" s="4" t="s">
        <v>536</v>
      </c>
      <c r="C245" s="3" t="s">
        <v>537</v>
      </c>
      <c r="D245">
        <v>8400</v>
      </c>
      <c r="E245">
        <v>10729</v>
      </c>
      <c r="F245" s="17">
        <f t="shared" si="30"/>
        <v>127.72619047619047</v>
      </c>
      <c r="G245" t="s">
        <v>20</v>
      </c>
      <c r="H245">
        <v>250</v>
      </c>
      <c r="I245" t="s">
        <v>21</v>
      </c>
      <c r="J245" t="s">
        <v>22</v>
      </c>
      <c r="K245">
        <v>1494392400</v>
      </c>
      <c r="L245">
        <v>1495256400</v>
      </c>
      <c r="M245" t="b">
        <v>0</v>
      </c>
      <c r="N245" t="b">
        <v>1</v>
      </c>
      <c r="O245" t="s">
        <v>23</v>
      </c>
      <c r="P245" t="s">
        <v>2038</v>
      </c>
      <c r="Q245" t="s">
        <v>2039</v>
      </c>
      <c r="R245" s="8">
        <f t="shared" si="31"/>
        <v>42865.208333333328</v>
      </c>
      <c r="S245" s="8" t="str">
        <f t="shared" si="32"/>
        <v>10</v>
      </c>
      <c r="T245" s="8" t="str">
        <f t="shared" si="39"/>
        <v>May</v>
      </c>
      <c r="U245" s="8" t="str">
        <f t="shared" si="33"/>
        <v>2017</v>
      </c>
      <c r="V245" s="8">
        <f t="shared" si="34"/>
        <v>42875.208333333328</v>
      </c>
      <c r="W245" t="str">
        <f t="shared" si="35"/>
        <v>20</v>
      </c>
      <c r="X245" t="str">
        <f t="shared" si="36"/>
        <v>05</v>
      </c>
      <c r="Y245" t="str">
        <f t="shared" si="37"/>
        <v>2017</v>
      </c>
      <c r="Z245" s="17">
        <f t="shared" si="38"/>
        <v>10</v>
      </c>
    </row>
    <row r="246" spans="1:26" ht="31.2" x14ac:dyDescent="0.3">
      <c r="A246">
        <v>243</v>
      </c>
      <c r="B246" s="4" t="s">
        <v>538</v>
      </c>
      <c r="C246" s="3" t="s">
        <v>539</v>
      </c>
      <c r="D246">
        <v>2300</v>
      </c>
      <c r="E246">
        <v>10240</v>
      </c>
      <c r="F246" s="17">
        <f t="shared" si="30"/>
        <v>445.21739130434781</v>
      </c>
      <c r="G246" t="s">
        <v>20</v>
      </c>
      <c r="H246">
        <v>238</v>
      </c>
      <c r="I246" t="s">
        <v>21</v>
      </c>
      <c r="J246" t="s">
        <v>22</v>
      </c>
      <c r="K246">
        <v>1520143200</v>
      </c>
      <c r="L246">
        <v>1520402400</v>
      </c>
      <c r="M246" t="b">
        <v>0</v>
      </c>
      <c r="N246" t="b">
        <v>0</v>
      </c>
      <c r="O246" t="s">
        <v>33</v>
      </c>
      <c r="P246" t="s">
        <v>2042</v>
      </c>
      <c r="Q246" t="s">
        <v>2043</v>
      </c>
      <c r="R246" s="8">
        <f t="shared" si="31"/>
        <v>43163.25</v>
      </c>
      <c r="S246" s="8" t="str">
        <f t="shared" si="32"/>
        <v>04</v>
      </c>
      <c r="T246" s="8" t="str">
        <f t="shared" si="39"/>
        <v>Mar</v>
      </c>
      <c r="U246" s="8" t="str">
        <f t="shared" si="33"/>
        <v>2018</v>
      </c>
      <c r="V246" s="8">
        <f t="shared" si="34"/>
        <v>43166.25</v>
      </c>
      <c r="W246" t="str">
        <f t="shared" si="35"/>
        <v>07</v>
      </c>
      <c r="X246" t="str">
        <f t="shared" si="36"/>
        <v>03</v>
      </c>
      <c r="Y246" t="str">
        <f t="shared" si="37"/>
        <v>2018</v>
      </c>
      <c r="Z246" s="17">
        <f t="shared" si="38"/>
        <v>3</v>
      </c>
    </row>
    <row r="247" spans="1:26" ht="31.2" x14ac:dyDescent="0.3">
      <c r="A247">
        <v>244</v>
      </c>
      <c r="B247" s="4" t="s">
        <v>540</v>
      </c>
      <c r="C247" s="3" t="s">
        <v>541</v>
      </c>
      <c r="D247">
        <v>700</v>
      </c>
      <c r="E247">
        <v>3988</v>
      </c>
      <c r="F247" s="17">
        <f t="shared" si="30"/>
        <v>569.71428571428578</v>
      </c>
      <c r="G247" t="s">
        <v>20</v>
      </c>
      <c r="H247">
        <v>53</v>
      </c>
      <c r="I247" t="s">
        <v>21</v>
      </c>
      <c r="J247" t="s">
        <v>22</v>
      </c>
      <c r="K247">
        <v>1405314000</v>
      </c>
      <c r="L247">
        <v>1409806800</v>
      </c>
      <c r="M247" t="b">
        <v>0</v>
      </c>
      <c r="N247" t="b">
        <v>0</v>
      </c>
      <c r="O247" t="s">
        <v>33</v>
      </c>
      <c r="P247" t="s">
        <v>2042</v>
      </c>
      <c r="Q247" t="s">
        <v>2043</v>
      </c>
      <c r="R247" s="8">
        <f t="shared" si="31"/>
        <v>41834.208333333336</v>
      </c>
      <c r="S247" s="8" t="str">
        <f t="shared" si="32"/>
        <v>14</v>
      </c>
      <c r="T247" s="8" t="str">
        <f t="shared" si="39"/>
        <v>Jul</v>
      </c>
      <c r="U247" s="8" t="str">
        <f t="shared" si="33"/>
        <v>2014</v>
      </c>
      <c r="V247" s="8">
        <f t="shared" si="34"/>
        <v>41886.208333333336</v>
      </c>
      <c r="W247" t="str">
        <f t="shared" si="35"/>
        <v>04</v>
      </c>
      <c r="X247" t="str">
        <f t="shared" si="36"/>
        <v>09</v>
      </c>
      <c r="Y247" t="str">
        <f t="shared" si="37"/>
        <v>2014</v>
      </c>
      <c r="Z247" s="17">
        <f t="shared" si="38"/>
        <v>52</v>
      </c>
    </row>
    <row r="248" spans="1:26" x14ac:dyDescent="0.3">
      <c r="A248">
        <v>245</v>
      </c>
      <c r="B248" s="4" t="s">
        <v>542</v>
      </c>
      <c r="C248" s="3" t="s">
        <v>543</v>
      </c>
      <c r="D248">
        <v>2900</v>
      </c>
      <c r="E248">
        <v>14771</v>
      </c>
      <c r="F248" s="17">
        <f t="shared" si="30"/>
        <v>509.34482758620686</v>
      </c>
      <c r="G248" t="s">
        <v>20</v>
      </c>
      <c r="H248">
        <v>214</v>
      </c>
      <c r="I248" t="s">
        <v>21</v>
      </c>
      <c r="J248" t="s">
        <v>22</v>
      </c>
      <c r="K248">
        <v>1396846800</v>
      </c>
      <c r="L248">
        <v>1396933200</v>
      </c>
      <c r="M248" t="b">
        <v>0</v>
      </c>
      <c r="N248" t="b">
        <v>0</v>
      </c>
      <c r="O248" t="s">
        <v>33</v>
      </c>
      <c r="P248" t="s">
        <v>2042</v>
      </c>
      <c r="Q248" t="s">
        <v>2043</v>
      </c>
      <c r="R248" s="8">
        <f t="shared" si="31"/>
        <v>41736.208333333336</v>
      </c>
      <c r="S248" s="8" t="str">
        <f t="shared" si="32"/>
        <v>07</v>
      </c>
      <c r="T248" s="8" t="str">
        <f t="shared" si="39"/>
        <v>Apr</v>
      </c>
      <c r="U248" s="8" t="str">
        <f t="shared" si="33"/>
        <v>2014</v>
      </c>
      <c r="V248" s="8">
        <f t="shared" si="34"/>
        <v>41737.208333333336</v>
      </c>
      <c r="W248" t="str">
        <f t="shared" si="35"/>
        <v>08</v>
      </c>
      <c r="X248" t="str">
        <f t="shared" si="36"/>
        <v>04</v>
      </c>
      <c r="Y248" t="str">
        <f t="shared" si="37"/>
        <v>2014</v>
      </c>
      <c r="Z248" s="17">
        <f t="shared" si="38"/>
        <v>1</v>
      </c>
    </row>
    <row r="249" spans="1:26" ht="31.2" x14ac:dyDescent="0.3">
      <c r="A249">
        <v>246</v>
      </c>
      <c r="B249" s="4" t="s">
        <v>544</v>
      </c>
      <c r="C249" s="3" t="s">
        <v>545</v>
      </c>
      <c r="D249">
        <v>4500</v>
      </c>
      <c r="E249">
        <v>14649</v>
      </c>
      <c r="F249" s="17">
        <f t="shared" si="30"/>
        <v>325.5333333333333</v>
      </c>
      <c r="G249" t="s">
        <v>20</v>
      </c>
      <c r="H249">
        <v>222</v>
      </c>
      <c r="I249" t="s">
        <v>21</v>
      </c>
      <c r="J249" t="s">
        <v>22</v>
      </c>
      <c r="K249">
        <v>1375678800</v>
      </c>
      <c r="L249">
        <v>1376024400</v>
      </c>
      <c r="M249" t="b">
        <v>0</v>
      </c>
      <c r="N249" t="b">
        <v>0</v>
      </c>
      <c r="O249" t="s">
        <v>28</v>
      </c>
      <c r="P249" t="s">
        <v>2040</v>
      </c>
      <c r="Q249" t="s">
        <v>2041</v>
      </c>
      <c r="R249" s="8">
        <f t="shared" si="31"/>
        <v>41491.208333333336</v>
      </c>
      <c r="S249" s="8" t="str">
        <f t="shared" si="32"/>
        <v>05</v>
      </c>
      <c r="T249" s="8" t="str">
        <f t="shared" si="39"/>
        <v>Aug</v>
      </c>
      <c r="U249" s="8" t="str">
        <f t="shared" si="33"/>
        <v>2013</v>
      </c>
      <c r="V249" s="8">
        <f t="shared" si="34"/>
        <v>41495.208333333336</v>
      </c>
      <c r="W249" t="str">
        <f t="shared" si="35"/>
        <v>09</v>
      </c>
      <c r="X249" t="str">
        <f t="shared" si="36"/>
        <v>08</v>
      </c>
      <c r="Y249" t="str">
        <f t="shared" si="37"/>
        <v>2013</v>
      </c>
      <c r="Z249" s="17">
        <f t="shared" si="38"/>
        <v>4</v>
      </c>
    </row>
    <row r="250" spans="1:26" x14ac:dyDescent="0.3">
      <c r="A250">
        <v>247</v>
      </c>
      <c r="B250" s="4" t="s">
        <v>546</v>
      </c>
      <c r="C250" s="3" t="s">
        <v>547</v>
      </c>
      <c r="D250">
        <v>19800</v>
      </c>
      <c r="E250">
        <v>184658</v>
      </c>
      <c r="F250" s="17">
        <f t="shared" si="30"/>
        <v>932.61616161616166</v>
      </c>
      <c r="G250" t="s">
        <v>20</v>
      </c>
      <c r="H250">
        <v>1884</v>
      </c>
      <c r="I250" t="s">
        <v>21</v>
      </c>
      <c r="J250" t="s">
        <v>22</v>
      </c>
      <c r="K250">
        <v>1482386400</v>
      </c>
      <c r="L250">
        <v>1483682400</v>
      </c>
      <c r="M250" t="b">
        <v>0</v>
      </c>
      <c r="N250" t="b">
        <v>1</v>
      </c>
      <c r="O250" t="s">
        <v>119</v>
      </c>
      <c r="P250" t="s">
        <v>2050</v>
      </c>
      <c r="Q250" t="s">
        <v>2056</v>
      </c>
      <c r="R250" s="8">
        <f t="shared" si="31"/>
        <v>42726.25</v>
      </c>
      <c r="S250" s="8" t="str">
        <f t="shared" si="32"/>
        <v>22</v>
      </c>
      <c r="T250" s="8" t="str">
        <f t="shared" si="39"/>
        <v>Dec</v>
      </c>
      <c r="U250" s="8" t="str">
        <f t="shared" si="33"/>
        <v>2016</v>
      </c>
      <c r="V250" s="8">
        <f t="shared" si="34"/>
        <v>42741.25</v>
      </c>
      <c r="W250" t="str">
        <f t="shared" si="35"/>
        <v>06</v>
      </c>
      <c r="X250" t="str">
        <f t="shared" si="36"/>
        <v>01</v>
      </c>
      <c r="Y250" t="str">
        <f t="shared" si="37"/>
        <v>2017</v>
      </c>
      <c r="Z250" s="17">
        <f t="shared" si="38"/>
        <v>15</v>
      </c>
    </row>
    <row r="251" spans="1:26" x14ac:dyDescent="0.3">
      <c r="A251">
        <v>248</v>
      </c>
      <c r="B251" s="4" t="s">
        <v>548</v>
      </c>
      <c r="C251" s="3" t="s">
        <v>549</v>
      </c>
      <c r="D251">
        <v>6200</v>
      </c>
      <c r="E251">
        <v>13103</v>
      </c>
      <c r="F251" s="17">
        <f t="shared" si="30"/>
        <v>211.33870967741933</v>
      </c>
      <c r="G251" t="s">
        <v>20</v>
      </c>
      <c r="H251">
        <v>218</v>
      </c>
      <c r="I251" t="s">
        <v>26</v>
      </c>
      <c r="J251" t="s">
        <v>27</v>
      </c>
      <c r="K251">
        <v>1420005600</v>
      </c>
      <c r="L251">
        <v>1420437600</v>
      </c>
      <c r="M251" t="b">
        <v>0</v>
      </c>
      <c r="N251" t="b">
        <v>0</v>
      </c>
      <c r="O251" t="s">
        <v>292</v>
      </c>
      <c r="P251" t="s">
        <v>2053</v>
      </c>
      <c r="Q251" t="s">
        <v>2064</v>
      </c>
      <c r="R251" s="8">
        <f t="shared" si="31"/>
        <v>42004.25</v>
      </c>
      <c r="S251" s="8" t="str">
        <f t="shared" si="32"/>
        <v>31</v>
      </c>
      <c r="T251" s="8" t="str">
        <f t="shared" si="39"/>
        <v>Dec</v>
      </c>
      <c r="U251" s="8" t="str">
        <f t="shared" si="33"/>
        <v>2014</v>
      </c>
      <c r="V251" s="8">
        <f t="shared" si="34"/>
        <v>42009.25</v>
      </c>
      <c r="W251" t="str">
        <f t="shared" si="35"/>
        <v>05</v>
      </c>
      <c r="X251" t="str">
        <f t="shared" si="36"/>
        <v>01</v>
      </c>
      <c r="Y251" t="str">
        <f t="shared" si="37"/>
        <v>2015</v>
      </c>
      <c r="Z251" s="17">
        <f t="shared" si="38"/>
        <v>5</v>
      </c>
    </row>
    <row r="252" spans="1:26" x14ac:dyDescent="0.3">
      <c r="A252">
        <v>249</v>
      </c>
      <c r="B252" s="4" t="s">
        <v>550</v>
      </c>
      <c r="C252" s="3" t="s">
        <v>551</v>
      </c>
      <c r="D252">
        <v>61500</v>
      </c>
      <c r="E252">
        <v>168095</v>
      </c>
      <c r="F252" s="17">
        <f t="shared" si="30"/>
        <v>273.32520325203251</v>
      </c>
      <c r="G252" t="s">
        <v>20</v>
      </c>
      <c r="H252">
        <v>6465</v>
      </c>
      <c r="I252" t="s">
        <v>21</v>
      </c>
      <c r="J252" t="s">
        <v>22</v>
      </c>
      <c r="K252">
        <v>1420178400</v>
      </c>
      <c r="L252">
        <v>1420783200</v>
      </c>
      <c r="M252" t="b">
        <v>0</v>
      </c>
      <c r="N252" t="b">
        <v>0</v>
      </c>
      <c r="O252" t="s">
        <v>206</v>
      </c>
      <c r="P252" t="s">
        <v>2050</v>
      </c>
      <c r="Q252" t="s">
        <v>2062</v>
      </c>
      <c r="R252" s="8">
        <f t="shared" si="31"/>
        <v>42006.25</v>
      </c>
      <c r="S252" s="8" t="str">
        <f t="shared" si="32"/>
        <v>02</v>
      </c>
      <c r="T252" s="8" t="str">
        <f t="shared" si="39"/>
        <v>Jan</v>
      </c>
      <c r="U252" s="8" t="str">
        <f t="shared" si="33"/>
        <v>2015</v>
      </c>
      <c r="V252" s="8">
        <f t="shared" si="34"/>
        <v>42013.25</v>
      </c>
      <c r="W252" t="str">
        <f t="shared" si="35"/>
        <v>09</v>
      </c>
      <c r="X252" t="str">
        <f t="shared" si="36"/>
        <v>01</v>
      </c>
      <c r="Y252" t="str">
        <f t="shared" si="37"/>
        <v>2015</v>
      </c>
      <c r="Z252" s="17">
        <f t="shared" si="38"/>
        <v>7</v>
      </c>
    </row>
    <row r="253" spans="1:26" x14ac:dyDescent="0.3">
      <c r="A253">
        <v>250</v>
      </c>
      <c r="B253" s="4" t="s">
        <v>552</v>
      </c>
      <c r="C253" s="3" t="s">
        <v>553</v>
      </c>
      <c r="D253">
        <v>100</v>
      </c>
      <c r="E253">
        <v>3</v>
      </c>
      <c r="F253" s="17">
        <f t="shared" si="30"/>
        <v>3</v>
      </c>
      <c r="G253" t="s">
        <v>14</v>
      </c>
      <c r="H253">
        <v>1</v>
      </c>
      <c r="I253" t="s">
        <v>21</v>
      </c>
      <c r="J253" t="s">
        <v>22</v>
      </c>
      <c r="K253">
        <v>1264399200</v>
      </c>
      <c r="L253">
        <v>1267423200</v>
      </c>
      <c r="M253" t="b">
        <v>0</v>
      </c>
      <c r="N253" t="b">
        <v>0</v>
      </c>
      <c r="O253" t="s">
        <v>23</v>
      </c>
      <c r="P253" t="s">
        <v>2038</v>
      </c>
      <c r="Q253" t="s">
        <v>2039</v>
      </c>
      <c r="R253" s="8">
        <f t="shared" si="31"/>
        <v>40203.25</v>
      </c>
      <c r="S253" s="8" t="str">
        <f t="shared" si="32"/>
        <v>25</v>
      </c>
      <c r="T253" s="8" t="str">
        <f t="shared" si="39"/>
        <v>Jan</v>
      </c>
      <c r="U253" s="8" t="str">
        <f t="shared" si="33"/>
        <v>2010</v>
      </c>
      <c r="V253" s="8">
        <f t="shared" si="34"/>
        <v>40238.25</v>
      </c>
      <c r="W253" t="str">
        <f t="shared" si="35"/>
        <v>01</v>
      </c>
      <c r="X253" t="str">
        <f t="shared" si="36"/>
        <v>03</v>
      </c>
      <c r="Y253" t="str">
        <f t="shared" si="37"/>
        <v>2010</v>
      </c>
      <c r="Z253" s="17">
        <f t="shared" si="38"/>
        <v>35</v>
      </c>
    </row>
    <row r="254" spans="1:26" x14ac:dyDescent="0.3">
      <c r="A254">
        <v>251</v>
      </c>
      <c r="B254" s="4" t="s">
        <v>554</v>
      </c>
      <c r="C254" s="3" t="s">
        <v>555</v>
      </c>
      <c r="D254">
        <v>7100</v>
      </c>
      <c r="E254">
        <v>3840</v>
      </c>
      <c r="F254" s="17">
        <f t="shared" si="30"/>
        <v>54.084507042253513</v>
      </c>
      <c r="G254" t="s">
        <v>14</v>
      </c>
      <c r="H254">
        <v>101</v>
      </c>
      <c r="I254" t="s">
        <v>21</v>
      </c>
      <c r="J254" t="s">
        <v>22</v>
      </c>
      <c r="K254">
        <v>1355032800</v>
      </c>
      <c r="L254">
        <v>1355205600</v>
      </c>
      <c r="M254" t="b">
        <v>0</v>
      </c>
      <c r="N254" t="b">
        <v>0</v>
      </c>
      <c r="O254" t="s">
        <v>33</v>
      </c>
      <c r="P254" t="s">
        <v>2042</v>
      </c>
      <c r="Q254" t="s">
        <v>2043</v>
      </c>
      <c r="R254" s="8">
        <f t="shared" si="31"/>
        <v>41252.25</v>
      </c>
      <c r="S254" s="8" t="str">
        <f t="shared" si="32"/>
        <v>09</v>
      </c>
      <c r="T254" s="8" t="str">
        <f t="shared" si="39"/>
        <v>Dec</v>
      </c>
      <c r="U254" s="8" t="str">
        <f t="shared" si="33"/>
        <v>2012</v>
      </c>
      <c r="V254" s="8">
        <f t="shared" si="34"/>
        <v>41254.25</v>
      </c>
      <c r="W254" t="str">
        <f t="shared" si="35"/>
        <v>11</v>
      </c>
      <c r="X254" t="str">
        <f t="shared" si="36"/>
        <v>12</v>
      </c>
      <c r="Y254" t="str">
        <f t="shared" si="37"/>
        <v>2012</v>
      </c>
      <c r="Z254" s="17">
        <f t="shared" si="38"/>
        <v>2</v>
      </c>
    </row>
    <row r="255" spans="1:26" ht="31.2" x14ac:dyDescent="0.3">
      <c r="A255">
        <v>252</v>
      </c>
      <c r="B255" s="4" t="s">
        <v>556</v>
      </c>
      <c r="C255" s="3" t="s">
        <v>557</v>
      </c>
      <c r="D255">
        <v>1000</v>
      </c>
      <c r="E255">
        <v>6263</v>
      </c>
      <c r="F255" s="17">
        <f t="shared" si="30"/>
        <v>626.29999999999995</v>
      </c>
      <c r="G255" t="s">
        <v>20</v>
      </c>
      <c r="H255">
        <v>59</v>
      </c>
      <c r="I255" t="s">
        <v>21</v>
      </c>
      <c r="J255" t="s">
        <v>22</v>
      </c>
      <c r="K255">
        <v>1382677200</v>
      </c>
      <c r="L255">
        <v>1383109200</v>
      </c>
      <c r="M255" t="b">
        <v>0</v>
      </c>
      <c r="N255" t="b">
        <v>0</v>
      </c>
      <c r="O255" t="s">
        <v>33</v>
      </c>
      <c r="P255" t="s">
        <v>2042</v>
      </c>
      <c r="Q255" t="s">
        <v>2043</v>
      </c>
      <c r="R255" s="8">
        <f t="shared" si="31"/>
        <v>41572.208333333336</v>
      </c>
      <c r="S255" s="8" t="str">
        <f t="shared" si="32"/>
        <v>25</v>
      </c>
      <c r="T255" s="8" t="str">
        <f t="shared" si="39"/>
        <v>Oct</v>
      </c>
      <c r="U255" s="8" t="str">
        <f t="shared" si="33"/>
        <v>2013</v>
      </c>
      <c r="V255" s="8">
        <f t="shared" si="34"/>
        <v>41577.208333333336</v>
      </c>
      <c r="W255" t="str">
        <f t="shared" si="35"/>
        <v>30</v>
      </c>
      <c r="X255" t="str">
        <f t="shared" si="36"/>
        <v>10</v>
      </c>
      <c r="Y255" t="str">
        <f t="shared" si="37"/>
        <v>2013</v>
      </c>
      <c r="Z255" s="17">
        <f t="shared" si="38"/>
        <v>5</v>
      </c>
    </row>
    <row r="256" spans="1:26" x14ac:dyDescent="0.3">
      <c r="A256">
        <v>253</v>
      </c>
      <c r="B256" s="4" t="s">
        <v>558</v>
      </c>
      <c r="C256" s="3" t="s">
        <v>559</v>
      </c>
      <c r="D256">
        <v>121500</v>
      </c>
      <c r="E256">
        <v>108161</v>
      </c>
      <c r="F256" s="17">
        <f t="shared" si="30"/>
        <v>89.021399176954731</v>
      </c>
      <c r="G256" t="s">
        <v>14</v>
      </c>
      <c r="H256">
        <v>1335</v>
      </c>
      <c r="I256" t="s">
        <v>15</v>
      </c>
      <c r="J256" t="s">
        <v>16</v>
      </c>
      <c r="K256">
        <v>1302238800</v>
      </c>
      <c r="L256">
        <v>1303275600</v>
      </c>
      <c r="M256" t="b">
        <v>0</v>
      </c>
      <c r="N256" t="b">
        <v>0</v>
      </c>
      <c r="O256" t="s">
        <v>53</v>
      </c>
      <c r="P256" t="s">
        <v>2044</v>
      </c>
      <c r="Q256" t="s">
        <v>2047</v>
      </c>
      <c r="R256" s="8">
        <f t="shared" si="31"/>
        <v>40641.208333333336</v>
      </c>
      <c r="S256" s="8" t="str">
        <f t="shared" si="32"/>
        <v>08</v>
      </c>
      <c r="T256" s="8" t="str">
        <f t="shared" si="39"/>
        <v>Apr</v>
      </c>
      <c r="U256" s="8" t="str">
        <f t="shared" si="33"/>
        <v>2011</v>
      </c>
      <c r="V256" s="8">
        <f t="shared" si="34"/>
        <v>40653.208333333336</v>
      </c>
      <c r="W256" t="str">
        <f t="shared" si="35"/>
        <v>20</v>
      </c>
      <c r="X256" t="str">
        <f t="shared" si="36"/>
        <v>04</v>
      </c>
      <c r="Y256" t="str">
        <f t="shared" si="37"/>
        <v>2011</v>
      </c>
      <c r="Z256" s="17">
        <f t="shared" si="38"/>
        <v>12</v>
      </c>
    </row>
    <row r="257" spans="1:26" ht="31.2" x14ac:dyDescent="0.3">
      <c r="A257">
        <v>254</v>
      </c>
      <c r="B257" s="4" t="s">
        <v>560</v>
      </c>
      <c r="C257" s="3" t="s">
        <v>561</v>
      </c>
      <c r="D257">
        <v>4600</v>
      </c>
      <c r="E257">
        <v>8505</v>
      </c>
      <c r="F257" s="17">
        <f t="shared" si="30"/>
        <v>184.89130434782609</v>
      </c>
      <c r="G257" t="s">
        <v>20</v>
      </c>
      <c r="H257">
        <v>88</v>
      </c>
      <c r="I257" t="s">
        <v>21</v>
      </c>
      <c r="J257" t="s">
        <v>22</v>
      </c>
      <c r="K257">
        <v>1487656800</v>
      </c>
      <c r="L257">
        <v>1487829600</v>
      </c>
      <c r="M257" t="b">
        <v>0</v>
      </c>
      <c r="N257" t="b">
        <v>0</v>
      </c>
      <c r="O257" t="s">
        <v>68</v>
      </c>
      <c r="P257" t="s">
        <v>2050</v>
      </c>
      <c r="Q257" t="s">
        <v>2051</v>
      </c>
      <c r="R257" s="8">
        <f t="shared" si="31"/>
        <v>42787.25</v>
      </c>
      <c r="S257" s="8" t="str">
        <f t="shared" si="32"/>
        <v>21</v>
      </c>
      <c r="T257" s="8" t="str">
        <f t="shared" si="39"/>
        <v>Feb</v>
      </c>
      <c r="U257" s="8" t="str">
        <f t="shared" si="33"/>
        <v>2017</v>
      </c>
      <c r="V257" s="8">
        <f t="shared" si="34"/>
        <v>42789.25</v>
      </c>
      <c r="W257" t="str">
        <f t="shared" si="35"/>
        <v>23</v>
      </c>
      <c r="X257" t="str">
        <f t="shared" si="36"/>
        <v>02</v>
      </c>
      <c r="Y257" t="str">
        <f t="shared" si="37"/>
        <v>2017</v>
      </c>
      <c r="Z257" s="17">
        <f t="shared" si="38"/>
        <v>2</v>
      </c>
    </row>
    <row r="258" spans="1:26" ht="31.2" x14ac:dyDescent="0.3">
      <c r="A258">
        <v>255</v>
      </c>
      <c r="B258" s="4" t="s">
        <v>562</v>
      </c>
      <c r="C258" s="3" t="s">
        <v>563</v>
      </c>
      <c r="D258">
        <v>80500</v>
      </c>
      <c r="E258">
        <v>96735</v>
      </c>
      <c r="F258" s="17">
        <f t="shared" si="30"/>
        <v>120.16770186335404</v>
      </c>
      <c r="G258" t="s">
        <v>20</v>
      </c>
      <c r="H258">
        <v>1697</v>
      </c>
      <c r="I258" t="s">
        <v>21</v>
      </c>
      <c r="J258" t="s">
        <v>22</v>
      </c>
      <c r="K258">
        <v>1297836000</v>
      </c>
      <c r="L258">
        <v>1298268000</v>
      </c>
      <c r="M258" t="b">
        <v>0</v>
      </c>
      <c r="N258" t="b">
        <v>1</v>
      </c>
      <c r="O258" t="s">
        <v>23</v>
      </c>
      <c r="P258" t="s">
        <v>2038</v>
      </c>
      <c r="Q258" t="s">
        <v>2039</v>
      </c>
      <c r="R258" s="8">
        <f t="shared" si="31"/>
        <v>40590.25</v>
      </c>
      <c r="S258" s="8" t="str">
        <f t="shared" si="32"/>
        <v>16</v>
      </c>
      <c r="T258" s="8" t="str">
        <f t="shared" si="39"/>
        <v>Feb</v>
      </c>
      <c r="U258" s="8" t="str">
        <f t="shared" si="33"/>
        <v>2011</v>
      </c>
      <c r="V258" s="8">
        <f t="shared" si="34"/>
        <v>40595.25</v>
      </c>
      <c r="W258" t="str">
        <f t="shared" si="35"/>
        <v>21</v>
      </c>
      <c r="X258" t="str">
        <f t="shared" si="36"/>
        <v>02</v>
      </c>
      <c r="Y258" t="str">
        <f t="shared" si="37"/>
        <v>2011</v>
      </c>
      <c r="Z258" s="17">
        <f t="shared" si="38"/>
        <v>5</v>
      </c>
    </row>
    <row r="259" spans="1:26" x14ac:dyDescent="0.3">
      <c r="A259">
        <v>256</v>
      </c>
      <c r="B259" s="4" t="s">
        <v>564</v>
      </c>
      <c r="C259" s="3" t="s">
        <v>565</v>
      </c>
      <c r="D259">
        <v>4100</v>
      </c>
      <c r="E259">
        <v>959</v>
      </c>
      <c r="F259" s="17">
        <f t="shared" si="30"/>
        <v>23.390243902439025</v>
      </c>
      <c r="G259" t="s">
        <v>14</v>
      </c>
      <c r="H259">
        <v>15</v>
      </c>
      <c r="I259" t="s">
        <v>40</v>
      </c>
      <c r="J259" t="s">
        <v>41</v>
      </c>
      <c r="K259">
        <v>1453615200</v>
      </c>
      <c r="L259">
        <v>1456812000</v>
      </c>
      <c r="M259" t="b">
        <v>0</v>
      </c>
      <c r="N259" t="b">
        <v>0</v>
      </c>
      <c r="O259" t="s">
        <v>23</v>
      </c>
      <c r="P259" t="s">
        <v>2038</v>
      </c>
      <c r="Q259" t="s">
        <v>2039</v>
      </c>
      <c r="R259" s="8">
        <f t="shared" si="31"/>
        <v>42393.25</v>
      </c>
      <c r="S259" s="8" t="str">
        <f t="shared" si="32"/>
        <v>24</v>
      </c>
      <c r="T259" s="8" t="str">
        <f t="shared" si="39"/>
        <v>Jan</v>
      </c>
      <c r="U259" s="8" t="str">
        <f t="shared" si="33"/>
        <v>2016</v>
      </c>
      <c r="V259" s="8">
        <f t="shared" si="34"/>
        <v>42430.25</v>
      </c>
      <c r="W259" t="str">
        <f t="shared" si="35"/>
        <v>01</v>
      </c>
      <c r="X259" t="str">
        <f t="shared" si="36"/>
        <v>03</v>
      </c>
      <c r="Y259" t="str">
        <f t="shared" si="37"/>
        <v>2016</v>
      </c>
      <c r="Z259" s="17">
        <f t="shared" si="38"/>
        <v>37</v>
      </c>
    </row>
    <row r="260" spans="1:26" x14ac:dyDescent="0.3">
      <c r="A260">
        <v>257</v>
      </c>
      <c r="B260" s="4" t="s">
        <v>566</v>
      </c>
      <c r="C260" s="3" t="s">
        <v>567</v>
      </c>
      <c r="D260">
        <v>5700</v>
      </c>
      <c r="E260">
        <v>8322</v>
      </c>
      <c r="F260" s="17">
        <f t="shared" ref="F260:F323" si="40">E260/D260*100</f>
        <v>146</v>
      </c>
      <c r="G260" t="s">
        <v>20</v>
      </c>
      <c r="H260">
        <v>92</v>
      </c>
      <c r="I260" t="s">
        <v>21</v>
      </c>
      <c r="J260" t="s">
        <v>22</v>
      </c>
      <c r="K260">
        <v>1362463200</v>
      </c>
      <c r="L260">
        <v>1363669200</v>
      </c>
      <c r="M260" t="b">
        <v>0</v>
      </c>
      <c r="N260" t="b">
        <v>0</v>
      </c>
      <c r="O260" t="s">
        <v>33</v>
      </c>
      <c r="P260" t="s">
        <v>2042</v>
      </c>
      <c r="Q260" t="s">
        <v>2043</v>
      </c>
      <c r="R260" s="8">
        <f t="shared" ref="R260:R323" si="41">(((K260/60)/60)/24)+DATE(1970,1,1)</f>
        <v>41338.25</v>
      </c>
      <c r="S260" s="8" t="str">
        <f t="shared" ref="S260:S323" si="42">TEXT(R260,"dd")</f>
        <v>05</v>
      </c>
      <c r="T260" s="8" t="str">
        <f t="shared" si="39"/>
        <v>Mar</v>
      </c>
      <c r="U260" s="8" t="str">
        <f t="shared" ref="U260:U323" si="43">TEXT(R260,"yyyy")</f>
        <v>2013</v>
      </c>
      <c r="V260" s="8">
        <f t="shared" ref="V260:V323" si="44">(((L260/60)/60)/24)+DATE(1970,1,1)</f>
        <v>41352.208333333336</v>
      </c>
      <c r="W260" t="str">
        <f t="shared" ref="W260:W323" si="45">TEXT(V260,"dd")</f>
        <v>19</v>
      </c>
      <c r="X260" t="str">
        <f t="shared" ref="X260:X323" si="46">TEXT(V260,"mm")</f>
        <v>03</v>
      </c>
      <c r="Y260" t="str">
        <f t="shared" ref="Y260:Y323" si="47">TEXT(V260,"yyyy")</f>
        <v>2013</v>
      </c>
      <c r="Z260" s="17">
        <f t="shared" ref="Z260:Z323" si="48">V260-R260</f>
        <v>13.958333333335759</v>
      </c>
    </row>
    <row r="261" spans="1:26" x14ac:dyDescent="0.3">
      <c r="A261">
        <v>258</v>
      </c>
      <c r="B261" s="4" t="s">
        <v>568</v>
      </c>
      <c r="C261" s="3" t="s">
        <v>569</v>
      </c>
      <c r="D261">
        <v>5000</v>
      </c>
      <c r="E261">
        <v>13424</v>
      </c>
      <c r="F261" s="17">
        <f t="shared" si="40"/>
        <v>268.48</v>
      </c>
      <c r="G261" t="s">
        <v>20</v>
      </c>
      <c r="H261">
        <v>186</v>
      </c>
      <c r="I261" t="s">
        <v>21</v>
      </c>
      <c r="J261" t="s">
        <v>22</v>
      </c>
      <c r="K261">
        <v>1481176800</v>
      </c>
      <c r="L261">
        <v>1482904800</v>
      </c>
      <c r="M261" t="b">
        <v>0</v>
      </c>
      <c r="N261" t="b">
        <v>1</v>
      </c>
      <c r="O261" t="s">
        <v>33</v>
      </c>
      <c r="P261" t="s">
        <v>2042</v>
      </c>
      <c r="Q261" t="s">
        <v>2043</v>
      </c>
      <c r="R261" s="8">
        <f t="shared" si="41"/>
        <v>42712.25</v>
      </c>
      <c r="S261" s="8" t="str">
        <f t="shared" si="42"/>
        <v>08</v>
      </c>
      <c r="T261" s="8" t="str">
        <f t="shared" si="39"/>
        <v>Dec</v>
      </c>
      <c r="U261" s="8" t="str">
        <f t="shared" si="43"/>
        <v>2016</v>
      </c>
      <c r="V261" s="8">
        <f t="shared" si="44"/>
        <v>42732.25</v>
      </c>
      <c r="W261" t="str">
        <f t="shared" si="45"/>
        <v>28</v>
      </c>
      <c r="X261" t="str">
        <f t="shared" si="46"/>
        <v>12</v>
      </c>
      <c r="Y261" t="str">
        <f t="shared" si="47"/>
        <v>2016</v>
      </c>
      <c r="Z261" s="17">
        <f t="shared" si="48"/>
        <v>20</v>
      </c>
    </row>
    <row r="262" spans="1:26" ht="31.2" x14ac:dyDescent="0.3">
      <c r="A262">
        <v>259</v>
      </c>
      <c r="B262" s="4" t="s">
        <v>570</v>
      </c>
      <c r="C262" s="3" t="s">
        <v>571</v>
      </c>
      <c r="D262">
        <v>1800</v>
      </c>
      <c r="E262">
        <v>10755</v>
      </c>
      <c r="F262" s="17">
        <f t="shared" si="40"/>
        <v>597.5</v>
      </c>
      <c r="G262" t="s">
        <v>20</v>
      </c>
      <c r="H262">
        <v>138</v>
      </c>
      <c r="I262" t="s">
        <v>21</v>
      </c>
      <c r="J262" t="s">
        <v>22</v>
      </c>
      <c r="K262">
        <v>1354946400</v>
      </c>
      <c r="L262">
        <v>1356588000</v>
      </c>
      <c r="M262" t="b">
        <v>1</v>
      </c>
      <c r="N262" t="b">
        <v>0</v>
      </c>
      <c r="O262" t="s">
        <v>122</v>
      </c>
      <c r="P262" t="s">
        <v>2057</v>
      </c>
      <c r="Q262" t="s">
        <v>2058</v>
      </c>
      <c r="R262" s="8">
        <f t="shared" si="41"/>
        <v>41251.25</v>
      </c>
      <c r="S262" s="8" t="str">
        <f t="shared" si="42"/>
        <v>08</v>
      </c>
      <c r="T262" s="8" t="str">
        <f t="shared" si="39"/>
        <v>Dec</v>
      </c>
      <c r="U262" s="8" t="str">
        <f t="shared" si="43"/>
        <v>2012</v>
      </c>
      <c r="V262" s="8">
        <f t="shared" si="44"/>
        <v>41270.25</v>
      </c>
      <c r="W262" t="str">
        <f t="shared" si="45"/>
        <v>27</v>
      </c>
      <c r="X262" t="str">
        <f t="shared" si="46"/>
        <v>12</v>
      </c>
      <c r="Y262" t="str">
        <f t="shared" si="47"/>
        <v>2012</v>
      </c>
      <c r="Z262" s="17">
        <f t="shared" si="48"/>
        <v>19</v>
      </c>
    </row>
    <row r="263" spans="1:26" x14ac:dyDescent="0.3">
      <c r="A263">
        <v>260</v>
      </c>
      <c r="B263" s="4" t="s">
        <v>572</v>
      </c>
      <c r="C263" s="3" t="s">
        <v>573</v>
      </c>
      <c r="D263">
        <v>6300</v>
      </c>
      <c r="E263">
        <v>9935</v>
      </c>
      <c r="F263" s="17">
        <f t="shared" si="40"/>
        <v>157.69841269841268</v>
      </c>
      <c r="G263" t="s">
        <v>20</v>
      </c>
      <c r="H263">
        <v>261</v>
      </c>
      <c r="I263" t="s">
        <v>21</v>
      </c>
      <c r="J263" t="s">
        <v>22</v>
      </c>
      <c r="K263">
        <v>1348808400</v>
      </c>
      <c r="L263">
        <v>1349845200</v>
      </c>
      <c r="M263" t="b">
        <v>0</v>
      </c>
      <c r="N263" t="b">
        <v>0</v>
      </c>
      <c r="O263" t="s">
        <v>23</v>
      </c>
      <c r="P263" t="s">
        <v>2038</v>
      </c>
      <c r="Q263" t="s">
        <v>2039</v>
      </c>
      <c r="R263" s="8">
        <f t="shared" si="41"/>
        <v>41180.208333333336</v>
      </c>
      <c r="S263" s="8" t="str">
        <f t="shared" si="42"/>
        <v>28</v>
      </c>
      <c r="T263" s="8" t="str">
        <f t="shared" ref="T263:T326" si="49">TEXT(R263,"mmm")</f>
        <v>Sep</v>
      </c>
      <c r="U263" s="8" t="str">
        <f t="shared" si="43"/>
        <v>2012</v>
      </c>
      <c r="V263" s="8">
        <f t="shared" si="44"/>
        <v>41192.208333333336</v>
      </c>
      <c r="W263" t="str">
        <f t="shared" si="45"/>
        <v>10</v>
      </c>
      <c r="X263" t="str">
        <f t="shared" si="46"/>
        <v>10</v>
      </c>
      <c r="Y263" t="str">
        <f t="shared" si="47"/>
        <v>2012</v>
      </c>
      <c r="Z263" s="17">
        <f t="shared" si="48"/>
        <v>12</v>
      </c>
    </row>
    <row r="264" spans="1:26" ht="31.2" x14ac:dyDescent="0.3">
      <c r="A264">
        <v>261</v>
      </c>
      <c r="B264" s="4" t="s">
        <v>574</v>
      </c>
      <c r="C264" s="3" t="s">
        <v>575</v>
      </c>
      <c r="D264">
        <v>84300</v>
      </c>
      <c r="E264">
        <v>26303</v>
      </c>
      <c r="F264" s="17">
        <f t="shared" si="40"/>
        <v>31.201660735468568</v>
      </c>
      <c r="G264" t="s">
        <v>14</v>
      </c>
      <c r="H264">
        <v>454</v>
      </c>
      <c r="I264" t="s">
        <v>21</v>
      </c>
      <c r="J264" t="s">
        <v>22</v>
      </c>
      <c r="K264">
        <v>1282712400</v>
      </c>
      <c r="L264">
        <v>1283058000</v>
      </c>
      <c r="M264" t="b">
        <v>0</v>
      </c>
      <c r="N264" t="b">
        <v>1</v>
      </c>
      <c r="O264" t="s">
        <v>23</v>
      </c>
      <c r="P264" t="s">
        <v>2038</v>
      </c>
      <c r="Q264" t="s">
        <v>2039</v>
      </c>
      <c r="R264" s="8">
        <f t="shared" si="41"/>
        <v>40415.208333333336</v>
      </c>
      <c r="S264" s="8" t="str">
        <f t="shared" si="42"/>
        <v>25</v>
      </c>
      <c r="T264" s="8" t="str">
        <f t="shared" si="49"/>
        <v>Aug</v>
      </c>
      <c r="U264" s="8" t="str">
        <f t="shared" si="43"/>
        <v>2010</v>
      </c>
      <c r="V264" s="8">
        <f t="shared" si="44"/>
        <v>40419.208333333336</v>
      </c>
      <c r="W264" t="str">
        <f t="shared" si="45"/>
        <v>29</v>
      </c>
      <c r="X264" t="str">
        <f t="shared" si="46"/>
        <v>08</v>
      </c>
      <c r="Y264" t="str">
        <f t="shared" si="47"/>
        <v>2010</v>
      </c>
      <c r="Z264" s="17">
        <f t="shared" si="48"/>
        <v>4</v>
      </c>
    </row>
    <row r="265" spans="1:26" x14ac:dyDescent="0.3">
      <c r="A265">
        <v>262</v>
      </c>
      <c r="B265" s="4" t="s">
        <v>576</v>
      </c>
      <c r="C265" s="3" t="s">
        <v>577</v>
      </c>
      <c r="D265">
        <v>1700</v>
      </c>
      <c r="E265">
        <v>5328</v>
      </c>
      <c r="F265" s="17">
        <f t="shared" si="40"/>
        <v>313.41176470588238</v>
      </c>
      <c r="G265" t="s">
        <v>20</v>
      </c>
      <c r="H265">
        <v>107</v>
      </c>
      <c r="I265" t="s">
        <v>21</v>
      </c>
      <c r="J265" t="s">
        <v>22</v>
      </c>
      <c r="K265">
        <v>1301979600</v>
      </c>
      <c r="L265">
        <v>1304226000</v>
      </c>
      <c r="M265" t="b">
        <v>0</v>
      </c>
      <c r="N265" t="b">
        <v>1</v>
      </c>
      <c r="O265" t="s">
        <v>60</v>
      </c>
      <c r="P265" t="s">
        <v>2038</v>
      </c>
      <c r="Q265" t="s">
        <v>2048</v>
      </c>
      <c r="R265" s="8">
        <f t="shared" si="41"/>
        <v>40638.208333333336</v>
      </c>
      <c r="S265" s="8" t="str">
        <f t="shared" si="42"/>
        <v>05</v>
      </c>
      <c r="T265" s="8" t="str">
        <f t="shared" si="49"/>
        <v>Apr</v>
      </c>
      <c r="U265" s="8" t="str">
        <f t="shared" si="43"/>
        <v>2011</v>
      </c>
      <c r="V265" s="8">
        <f t="shared" si="44"/>
        <v>40664.208333333336</v>
      </c>
      <c r="W265" t="str">
        <f t="shared" si="45"/>
        <v>01</v>
      </c>
      <c r="X265" t="str">
        <f t="shared" si="46"/>
        <v>05</v>
      </c>
      <c r="Y265" t="str">
        <f t="shared" si="47"/>
        <v>2011</v>
      </c>
      <c r="Z265" s="17">
        <f t="shared" si="48"/>
        <v>26</v>
      </c>
    </row>
    <row r="266" spans="1:26" x14ac:dyDescent="0.3">
      <c r="A266">
        <v>263</v>
      </c>
      <c r="B266" s="4" t="s">
        <v>578</v>
      </c>
      <c r="C266" s="3" t="s">
        <v>579</v>
      </c>
      <c r="D266">
        <v>2900</v>
      </c>
      <c r="E266">
        <v>10756</v>
      </c>
      <c r="F266" s="17">
        <f t="shared" si="40"/>
        <v>370.89655172413791</v>
      </c>
      <c r="G266" t="s">
        <v>20</v>
      </c>
      <c r="H266">
        <v>199</v>
      </c>
      <c r="I266" t="s">
        <v>21</v>
      </c>
      <c r="J266" t="s">
        <v>22</v>
      </c>
      <c r="K266">
        <v>1263016800</v>
      </c>
      <c r="L266">
        <v>1263016800</v>
      </c>
      <c r="M266" t="b">
        <v>0</v>
      </c>
      <c r="N266" t="b">
        <v>0</v>
      </c>
      <c r="O266" t="s">
        <v>122</v>
      </c>
      <c r="P266" t="s">
        <v>2057</v>
      </c>
      <c r="Q266" t="s">
        <v>2058</v>
      </c>
      <c r="R266" s="8">
        <f t="shared" si="41"/>
        <v>40187.25</v>
      </c>
      <c r="S266" s="8" t="str">
        <f t="shared" si="42"/>
        <v>09</v>
      </c>
      <c r="T266" s="8" t="str">
        <f t="shared" si="49"/>
        <v>Jan</v>
      </c>
      <c r="U266" s="8" t="str">
        <f t="shared" si="43"/>
        <v>2010</v>
      </c>
      <c r="V266" s="8">
        <f t="shared" si="44"/>
        <v>40187.25</v>
      </c>
      <c r="W266" t="str">
        <f t="shared" si="45"/>
        <v>09</v>
      </c>
      <c r="X266" t="str">
        <f t="shared" si="46"/>
        <v>01</v>
      </c>
      <c r="Y266" t="str">
        <f t="shared" si="47"/>
        <v>2010</v>
      </c>
      <c r="Z266" s="17">
        <f t="shared" si="48"/>
        <v>0</v>
      </c>
    </row>
    <row r="267" spans="1:26" x14ac:dyDescent="0.3">
      <c r="A267">
        <v>264</v>
      </c>
      <c r="B267" s="4" t="s">
        <v>580</v>
      </c>
      <c r="C267" s="3" t="s">
        <v>581</v>
      </c>
      <c r="D267">
        <v>45600</v>
      </c>
      <c r="E267">
        <v>165375</v>
      </c>
      <c r="F267" s="17">
        <f t="shared" si="40"/>
        <v>362.66447368421052</v>
      </c>
      <c r="G267" t="s">
        <v>20</v>
      </c>
      <c r="H267">
        <v>5512</v>
      </c>
      <c r="I267" t="s">
        <v>21</v>
      </c>
      <c r="J267" t="s">
        <v>22</v>
      </c>
      <c r="K267">
        <v>1360648800</v>
      </c>
      <c r="L267">
        <v>1362031200</v>
      </c>
      <c r="M267" t="b">
        <v>0</v>
      </c>
      <c r="N267" t="b">
        <v>0</v>
      </c>
      <c r="O267" t="s">
        <v>33</v>
      </c>
      <c r="P267" t="s">
        <v>2042</v>
      </c>
      <c r="Q267" t="s">
        <v>2043</v>
      </c>
      <c r="R267" s="8">
        <f t="shared" si="41"/>
        <v>41317.25</v>
      </c>
      <c r="S267" s="8" t="str">
        <f t="shared" si="42"/>
        <v>12</v>
      </c>
      <c r="T267" s="8" t="str">
        <f t="shared" si="49"/>
        <v>Feb</v>
      </c>
      <c r="U267" s="8" t="str">
        <f t="shared" si="43"/>
        <v>2013</v>
      </c>
      <c r="V267" s="8">
        <f t="shared" si="44"/>
        <v>41333.25</v>
      </c>
      <c r="W267" t="str">
        <f t="shared" si="45"/>
        <v>28</v>
      </c>
      <c r="X267" t="str">
        <f t="shared" si="46"/>
        <v>02</v>
      </c>
      <c r="Y267" t="str">
        <f t="shared" si="47"/>
        <v>2013</v>
      </c>
      <c r="Z267" s="17">
        <f t="shared" si="48"/>
        <v>16</v>
      </c>
    </row>
    <row r="268" spans="1:26" x14ac:dyDescent="0.3">
      <c r="A268">
        <v>265</v>
      </c>
      <c r="B268" s="4" t="s">
        <v>582</v>
      </c>
      <c r="C268" s="3" t="s">
        <v>583</v>
      </c>
      <c r="D268">
        <v>4900</v>
      </c>
      <c r="E268">
        <v>6031</v>
      </c>
      <c r="F268" s="17">
        <f t="shared" si="40"/>
        <v>123.08163265306122</v>
      </c>
      <c r="G268" t="s">
        <v>20</v>
      </c>
      <c r="H268">
        <v>86</v>
      </c>
      <c r="I268" t="s">
        <v>21</v>
      </c>
      <c r="J268" t="s">
        <v>22</v>
      </c>
      <c r="K268">
        <v>1451800800</v>
      </c>
      <c r="L268">
        <v>1455602400</v>
      </c>
      <c r="M268" t="b">
        <v>0</v>
      </c>
      <c r="N268" t="b">
        <v>0</v>
      </c>
      <c r="O268" t="s">
        <v>33</v>
      </c>
      <c r="P268" t="s">
        <v>2042</v>
      </c>
      <c r="Q268" t="s">
        <v>2043</v>
      </c>
      <c r="R268" s="8">
        <f t="shared" si="41"/>
        <v>42372.25</v>
      </c>
      <c r="S268" s="8" t="str">
        <f t="shared" si="42"/>
        <v>03</v>
      </c>
      <c r="T268" s="8" t="str">
        <f t="shared" si="49"/>
        <v>Jan</v>
      </c>
      <c r="U268" s="8" t="str">
        <f t="shared" si="43"/>
        <v>2016</v>
      </c>
      <c r="V268" s="8">
        <f t="shared" si="44"/>
        <v>42416.25</v>
      </c>
      <c r="W268" t="str">
        <f t="shared" si="45"/>
        <v>16</v>
      </c>
      <c r="X268" t="str">
        <f t="shared" si="46"/>
        <v>02</v>
      </c>
      <c r="Y268" t="str">
        <f t="shared" si="47"/>
        <v>2016</v>
      </c>
      <c r="Z268" s="17">
        <f t="shared" si="48"/>
        <v>44</v>
      </c>
    </row>
    <row r="269" spans="1:26" x14ac:dyDescent="0.3">
      <c r="A269">
        <v>266</v>
      </c>
      <c r="B269" s="4" t="s">
        <v>584</v>
      </c>
      <c r="C269" s="3" t="s">
        <v>585</v>
      </c>
      <c r="D269">
        <v>111900</v>
      </c>
      <c r="E269">
        <v>85902</v>
      </c>
      <c r="F269" s="17">
        <f t="shared" si="40"/>
        <v>76.766756032171585</v>
      </c>
      <c r="G269" t="s">
        <v>14</v>
      </c>
      <c r="H269">
        <v>3182</v>
      </c>
      <c r="I269" t="s">
        <v>107</v>
      </c>
      <c r="J269" t="s">
        <v>108</v>
      </c>
      <c r="K269">
        <v>1415340000</v>
      </c>
      <c r="L269">
        <v>1418191200</v>
      </c>
      <c r="M269" t="b">
        <v>0</v>
      </c>
      <c r="N269" t="b">
        <v>1</v>
      </c>
      <c r="O269" t="s">
        <v>159</v>
      </c>
      <c r="P269" t="s">
        <v>2038</v>
      </c>
      <c r="Q269" t="s">
        <v>2061</v>
      </c>
      <c r="R269" s="8">
        <f t="shared" si="41"/>
        <v>41950.25</v>
      </c>
      <c r="S269" s="8" t="str">
        <f t="shared" si="42"/>
        <v>07</v>
      </c>
      <c r="T269" s="8" t="str">
        <f t="shared" si="49"/>
        <v>Nov</v>
      </c>
      <c r="U269" s="8" t="str">
        <f t="shared" si="43"/>
        <v>2014</v>
      </c>
      <c r="V269" s="8">
        <f t="shared" si="44"/>
        <v>41983.25</v>
      </c>
      <c r="W269" t="str">
        <f t="shared" si="45"/>
        <v>10</v>
      </c>
      <c r="X269" t="str">
        <f t="shared" si="46"/>
        <v>12</v>
      </c>
      <c r="Y269" t="str">
        <f t="shared" si="47"/>
        <v>2014</v>
      </c>
      <c r="Z269" s="17">
        <f t="shared" si="48"/>
        <v>33</v>
      </c>
    </row>
    <row r="270" spans="1:26" x14ac:dyDescent="0.3">
      <c r="A270">
        <v>267</v>
      </c>
      <c r="B270" s="4" t="s">
        <v>586</v>
      </c>
      <c r="C270" s="3" t="s">
        <v>587</v>
      </c>
      <c r="D270">
        <v>61600</v>
      </c>
      <c r="E270">
        <v>143910</v>
      </c>
      <c r="F270" s="17">
        <f t="shared" si="40"/>
        <v>233.62012987012989</v>
      </c>
      <c r="G270" t="s">
        <v>20</v>
      </c>
      <c r="H270">
        <v>2768</v>
      </c>
      <c r="I270" t="s">
        <v>26</v>
      </c>
      <c r="J270" t="s">
        <v>27</v>
      </c>
      <c r="K270">
        <v>1351054800</v>
      </c>
      <c r="L270">
        <v>1352440800</v>
      </c>
      <c r="M270" t="b">
        <v>0</v>
      </c>
      <c r="N270" t="b">
        <v>0</v>
      </c>
      <c r="O270" t="s">
        <v>33</v>
      </c>
      <c r="P270" t="s">
        <v>2042</v>
      </c>
      <c r="Q270" t="s">
        <v>2043</v>
      </c>
      <c r="R270" s="8">
        <f t="shared" si="41"/>
        <v>41206.208333333336</v>
      </c>
      <c r="S270" s="8" t="str">
        <f t="shared" si="42"/>
        <v>24</v>
      </c>
      <c r="T270" s="8" t="str">
        <f t="shared" si="49"/>
        <v>Oct</v>
      </c>
      <c r="U270" s="8" t="str">
        <f t="shared" si="43"/>
        <v>2012</v>
      </c>
      <c r="V270" s="8">
        <f t="shared" si="44"/>
        <v>41222.25</v>
      </c>
      <c r="W270" t="str">
        <f t="shared" si="45"/>
        <v>09</v>
      </c>
      <c r="X270" t="str">
        <f t="shared" si="46"/>
        <v>11</v>
      </c>
      <c r="Y270" t="str">
        <f t="shared" si="47"/>
        <v>2012</v>
      </c>
      <c r="Z270" s="17">
        <f t="shared" si="48"/>
        <v>16.041666666664241</v>
      </c>
    </row>
    <row r="271" spans="1:26" x14ac:dyDescent="0.3">
      <c r="A271">
        <v>268</v>
      </c>
      <c r="B271" s="4" t="s">
        <v>588</v>
      </c>
      <c r="C271" s="3" t="s">
        <v>589</v>
      </c>
      <c r="D271">
        <v>1500</v>
      </c>
      <c r="E271">
        <v>2708</v>
      </c>
      <c r="F271" s="17">
        <f t="shared" si="40"/>
        <v>180.53333333333333</v>
      </c>
      <c r="G271" t="s">
        <v>20</v>
      </c>
      <c r="H271">
        <v>48</v>
      </c>
      <c r="I271" t="s">
        <v>21</v>
      </c>
      <c r="J271" t="s">
        <v>22</v>
      </c>
      <c r="K271">
        <v>1349326800</v>
      </c>
      <c r="L271">
        <v>1353304800</v>
      </c>
      <c r="M271" t="b">
        <v>0</v>
      </c>
      <c r="N271" t="b">
        <v>0</v>
      </c>
      <c r="O271" t="s">
        <v>42</v>
      </c>
      <c r="P271" t="s">
        <v>2044</v>
      </c>
      <c r="Q271" t="s">
        <v>2045</v>
      </c>
      <c r="R271" s="8">
        <f t="shared" si="41"/>
        <v>41186.208333333336</v>
      </c>
      <c r="S271" s="8" t="str">
        <f t="shared" si="42"/>
        <v>04</v>
      </c>
      <c r="T271" s="8" t="str">
        <f t="shared" si="49"/>
        <v>Oct</v>
      </c>
      <c r="U271" s="8" t="str">
        <f t="shared" si="43"/>
        <v>2012</v>
      </c>
      <c r="V271" s="8">
        <f t="shared" si="44"/>
        <v>41232.25</v>
      </c>
      <c r="W271" t="str">
        <f t="shared" si="45"/>
        <v>19</v>
      </c>
      <c r="X271" t="str">
        <f t="shared" si="46"/>
        <v>11</v>
      </c>
      <c r="Y271" t="str">
        <f t="shared" si="47"/>
        <v>2012</v>
      </c>
      <c r="Z271" s="17">
        <f t="shared" si="48"/>
        <v>46.041666666664241</v>
      </c>
    </row>
    <row r="272" spans="1:26" x14ac:dyDescent="0.3">
      <c r="A272">
        <v>269</v>
      </c>
      <c r="B272" s="4" t="s">
        <v>590</v>
      </c>
      <c r="C272" s="3" t="s">
        <v>591</v>
      </c>
      <c r="D272">
        <v>3500</v>
      </c>
      <c r="E272">
        <v>8842</v>
      </c>
      <c r="F272" s="17">
        <f t="shared" si="40"/>
        <v>252.62857142857143</v>
      </c>
      <c r="G272" t="s">
        <v>20</v>
      </c>
      <c r="H272">
        <v>87</v>
      </c>
      <c r="I272" t="s">
        <v>21</v>
      </c>
      <c r="J272" t="s">
        <v>22</v>
      </c>
      <c r="K272">
        <v>1548914400</v>
      </c>
      <c r="L272">
        <v>1550728800</v>
      </c>
      <c r="M272" t="b">
        <v>0</v>
      </c>
      <c r="N272" t="b">
        <v>0</v>
      </c>
      <c r="O272" t="s">
        <v>269</v>
      </c>
      <c r="P272" t="s">
        <v>2044</v>
      </c>
      <c r="Q272" t="s">
        <v>2063</v>
      </c>
      <c r="R272" s="8">
        <f t="shared" si="41"/>
        <v>43496.25</v>
      </c>
      <c r="S272" s="8" t="str">
        <f t="shared" si="42"/>
        <v>31</v>
      </c>
      <c r="T272" s="8" t="str">
        <f t="shared" si="49"/>
        <v>Jan</v>
      </c>
      <c r="U272" s="8" t="str">
        <f t="shared" si="43"/>
        <v>2019</v>
      </c>
      <c r="V272" s="8">
        <f t="shared" si="44"/>
        <v>43517.25</v>
      </c>
      <c r="W272" t="str">
        <f t="shared" si="45"/>
        <v>21</v>
      </c>
      <c r="X272" t="str">
        <f t="shared" si="46"/>
        <v>02</v>
      </c>
      <c r="Y272" t="str">
        <f t="shared" si="47"/>
        <v>2019</v>
      </c>
      <c r="Z272" s="17">
        <f t="shared" si="48"/>
        <v>21</v>
      </c>
    </row>
    <row r="273" spans="1:26" x14ac:dyDescent="0.3">
      <c r="A273">
        <v>270</v>
      </c>
      <c r="B273" s="4" t="s">
        <v>592</v>
      </c>
      <c r="C273" s="3" t="s">
        <v>593</v>
      </c>
      <c r="D273">
        <v>173900</v>
      </c>
      <c r="E273">
        <v>47260</v>
      </c>
      <c r="F273" s="17">
        <f t="shared" si="40"/>
        <v>27.176538240368025</v>
      </c>
      <c r="G273" t="s">
        <v>74</v>
      </c>
      <c r="H273">
        <v>1890</v>
      </c>
      <c r="I273" t="s">
        <v>21</v>
      </c>
      <c r="J273" t="s">
        <v>22</v>
      </c>
      <c r="K273">
        <v>1291269600</v>
      </c>
      <c r="L273">
        <v>1291442400</v>
      </c>
      <c r="M273" t="b">
        <v>0</v>
      </c>
      <c r="N273" t="b">
        <v>0</v>
      </c>
      <c r="O273" t="s">
        <v>89</v>
      </c>
      <c r="P273" t="s">
        <v>2053</v>
      </c>
      <c r="Q273" t="s">
        <v>2054</v>
      </c>
      <c r="R273" s="8">
        <f t="shared" si="41"/>
        <v>40514.25</v>
      </c>
      <c r="S273" s="8" t="str">
        <f t="shared" si="42"/>
        <v>02</v>
      </c>
      <c r="T273" s="8" t="str">
        <f t="shared" si="49"/>
        <v>Dec</v>
      </c>
      <c r="U273" s="8" t="str">
        <f t="shared" si="43"/>
        <v>2010</v>
      </c>
      <c r="V273" s="8">
        <f t="shared" si="44"/>
        <v>40516.25</v>
      </c>
      <c r="W273" t="str">
        <f t="shared" si="45"/>
        <v>04</v>
      </c>
      <c r="X273" t="str">
        <f t="shared" si="46"/>
        <v>12</v>
      </c>
      <c r="Y273" t="str">
        <f t="shared" si="47"/>
        <v>2010</v>
      </c>
      <c r="Z273" s="17">
        <f t="shared" si="48"/>
        <v>2</v>
      </c>
    </row>
    <row r="274" spans="1:26" ht="31.2" x14ac:dyDescent="0.3">
      <c r="A274">
        <v>271</v>
      </c>
      <c r="B274" s="4" t="s">
        <v>594</v>
      </c>
      <c r="C274" s="3" t="s">
        <v>595</v>
      </c>
      <c r="D274">
        <v>153700</v>
      </c>
      <c r="E274">
        <v>1953</v>
      </c>
      <c r="F274" s="17">
        <f t="shared" si="40"/>
        <v>1.2706571242680547</v>
      </c>
      <c r="G274" t="s">
        <v>47</v>
      </c>
      <c r="H274">
        <v>61</v>
      </c>
      <c r="I274" t="s">
        <v>21</v>
      </c>
      <c r="J274" t="s">
        <v>22</v>
      </c>
      <c r="K274">
        <v>1449468000</v>
      </c>
      <c r="L274">
        <v>1452146400</v>
      </c>
      <c r="M274" t="b">
        <v>0</v>
      </c>
      <c r="N274" t="b">
        <v>0</v>
      </c>
      <c r="O274" t="s">
        <v>122</v>
      </c>
      <c r="P274" t="s">
        <v>2057</v>
      </c>
      <c r="Q274" t="s">
        <v>2058</v>
      </c>
      <c r="R274" s="8">
        <f t="shared" si="41"/>
        <v>42345.25</v>
      </c>
      <c r="S274" s="8" t="str">
        <f t="shared" si="42"/>
        <v>07</v>
      </c>
      <c r="T274" s="8" t="str">
        <f t="shared" si="49"/>
        <v>Dec</v>
      </c>
      <c r="U274" s="8" t="str">
        <f t="shared" si="43"/>
        <v>2015</v>
      </c>
      <c r="V274" s="8">
        <f t="shared" si="44"/>
        <v>42376.25</v>
      </c>
      <c r="W274" t="str">
        <f t="shared" si="45"/>
        <v>07</v>
      </c>
      <c r="X274" t="str">
        <f t="shared" si="46"/>
        <v>01</v>
      </c>
      <c r="Y274" t="str">
        <f t="shared" si="47"/>
        <v>2016</v>
      </c>
      <c r="Z274" s="17">
        <f t="shared" si="48"/>
        <v>31</v>
      </c>
    </row>
    <row r="275" spans="1:26" x14ac:dyDescent="0.3">
      <c r="A275">
        <v>272</v>
      </c>
      <c r="B275" s="4" t="s">
        <v>596</v>
      </c>
      <c r="C275" s="3" t="s">
        <v>597</v>
      </c>
      <c r="D275">
        <v>51100</v>
      </c>
      <c r="E275">
        <v>155349</v>
      </c>
      <c r="F275" s="17">
        <f t="shared" si="40"/>
        <v>304.0097847358121</v>
      </c>
      <c r="G275" t="s">
        <v>20</v>
      </c>
      <c r="H275">
        <v>1894</v>
      </c>
      <c r="I275" t="s">
        <v>21</v>
      </c>
      <c r="J275" t="s">
        <v>22</v>
      </c>
      <c r="K275">
        <v>1562734800</v>
      </c>
      <c r="L275">
        <v>1564894800</v>
      </c>
      <c r="M275" t="b">
        <v>0</v>
      </c>
      <c r="N275" t="b">
        <v>1</v>
      </c>
      <c r="O275" t="s">
        <v>33</v>
      </c>
      <c r="P275" t="s">
        <v>2042</v>
      </c>
      <c r="Q275" t="s">
        <v>2043</v>
      </c>
      <c r="R275" s="8">
        <f t="shared" si="41"/>
        <v>43656.208333333328</v>
      </c>
      <c r="S275" s="8" t="str">
        <f t="shared" si="42"/>
        <v>10</v>
      </c>
      <c r="T275" s="8" t="str">
        <f t="shared" si="49"/>
        <v>Jul</v>
      </c>
      <c r="U275" s="8" t="str">
        <f t="shared" si="43"/>
        <v>2019</v>
      </c>
      <c r="V275" s="8">
        <f t="shared" si="44"/>
        <v>43681.208333333328</v>
      </c>
      <c r="W275" t="str">
        <f t="shared" si="45"/>
        <v>04</v>
      </c>
      <c r="X275" t="str">
        <f t="shared" si="46"/>
        <v>08</v>
      </c>
      <c r="Y275" t="str">
        <f t="shared" si="47"/>
        <v>2019</v>
      </c>
      <c r="Z275" s="17">
        <f t="shared" si="48"/>
        <v>25</v>
      </c>
    </row>
    <row r="276" spans="1:26" x14ac:dyDescent="0.3">
      <c r="A276">
        <v>273</v>
      </c>
      <c r="B276" s="4" t="s">
        <v>598</v>
      </c>
      <c r="C276" s="3" t="s">
        <v>599</v>
      </c>
      <c r="D276">
        <v>7800</v>
      </c>
      <c r="E276">
        <v>10704</v>
      </c>
      <c r="F276" s="17">
        <f t="shared" si="40"/>
        <v>137.23076923076923</v>
      </c>
      <c r="G276" t="s">
        <v>20</v>
      </c>
      <c r="H276">
        <v>282</v>
      </c>
      <c r="I276" t="s">
        <v>15</v>
      </c>
      <c r="J276" t="s">
        <v>16</v>
      </c>
      <c r="K276">
        <v>1505624400</v>
      </c>
      <c r="L276">
        <v>1505883600</v>
      </c>
      <c r="M276" t="b">
        <v>0</v>
      </c>
      <c r="N276" t="b">
        <v>0</v>
      </c>
      <c r="O276" t="s">
        <v>33</v>
      </c>
      <c r="P276" t="s">
        <v>2042</v>
      </c>
      <c r="Q276" t="s">
        <v>2043</v>
      </c>
      <c r="R276" s="8">
        <f t="shared" si="41"/>
        <v>42995.208333333328</v>
      </c>
      <c r="S276" s="8" t="str">
        <f t="shared" si="42"/>
        <v>17</v>
      </c>
      <c r="T276" s="8" t="str">
        <f t="shared" si="49"/>
        <v>Sep</v>
      </c>
      <c r="U276" s="8" t="str">
        <f t="shared" si="43"/>
        <v>2017</v>
      </c>
      <c r="V276" s="8">
        <f t="shared" si="44"/>
        <v>42998.208333333328</v>
      </c>
      <c r="W276" t="str">
        <f t="shared" si="45"/>
        <v>20</v>
      </c>
      <c r="X276" t="str">
        <f t="shared" si="46"/>
        <v>09</v>
      </c>
      <c r="Y276" t="str">
        <f t="shared" si="47"/>
        <v>2017</v>
      </c>
      <c r="Z276" s="17">
        <f t="shared" si="48"/>
        <v>3</v>
      </c>
    </row>
    <row r="277" spans="1:26" ht="31.2" x14ac:dyDescent="0.3">
      <c r="A277">
        <v>274</v>
      </c>
      <c r="B277" s="4" t="s">
        <v>600</v>
      </c>
      <c r="C277" s="3" t="s">
        <v>601</v>
      </c>
      <c r="D277">
        <v>2400</v>
      </c>
      <c r="E277">
        <v>773</v>
      </c>
      <c r="F277" s="17">
        <f t="shared" si="40"/>
        <v>32.208333333333336</v>
      </c>
      <c r="G277" t="s">
        <v>14</v>
      </c>
      <c r="H277">
        <v>15</v>
      </c>
      <c r="I277" t="s">
        <v>21</v>
      </c>
      <c r="J277" t="s">
        <v>22</v>
      </c>
      <c r="K277">
        <v>1509948000</v>
      </c>
      <c r="L277">
        <v>1510380000</v>
      </c>
      <c r="M277" t="b">
        <v>0</v>
      </c>
      <c r="N277" t="b">
        <v>0</v>
      </c>
      <c r="O277" t="s">
        <v>33</v>
      </c>
      <c r="P277" t="s">
        <v>2042</v>
      </c>
      <c r="Q277" t="s">
        <v>2043</v>
      </c>
      <c r="R277" s="8">
        <f t="shared" si="41"/>
        <v>43045.25</v>
      </c>
      <c r="S277" s="8" t="str">
        <f t="shared" si="42"/>
        <v>06</v>
      </c>
      <c r="T277" s="8" t="str">
        <f t="shared" si="49"/>
        <v>Nov</v>
      </c>
      <c r="U277" s="8" t="str">
        <f t="shared" si="43"/>
        <v>2017</v>
      </c>
      <c r="V277" s="8">
        <f t="shared" si="44"/>
        <v>43050.25</v>
      </c>
      <c r="W277" t="str">
        <f t="shared" si="45"/>
        <v>11</v>
      </c>
      <c r="X277" t="str">
        <f t="shared" si="46"/>
        <v>11</v>
      </c>
      <c r="Y277" t="str">
        <f t="shared" si="47"/>
        <v>2017</v>
      </c>
      <c r="Z277" s="17">
        <f t="shared" si="48"/>
        <v>5</v>
      </c>
    </row>
    <row r="278" spans="1:26" ht="31.2" x14ac:dyDescent="0.3">
      <c r="A278">
        <v>275</v>
      </c>
      <c r="B278" s="4" t="s">
        <v>602</v>
      </c>
      <c r="C278" s="3" t="s">
        <v>603</v>
      </c>
      <c r="D278">
        <v>3900</v>
      </c>
      <c r="E278">
        <v>9419</v>
      </c>
      <c r="F278" s="17">
        <f t="shared" si="40"/>
        <v>241.51282051282053</v>
      </c>
      <c r="G278" t="s">
        <v>20</v>
      </c>
      <c r="H278">
        <v>116</v>
      </c>
      <c r="I278" t="s">
        <v>21</v>
      </c>
      <c r="J278" t="s">
        <v>22</v>
      </c>
      <c r="K278">
        <v>1554526800</v>
      </c>
      <c r="L278">
        <v>1555218000</v>
      </c>
      <c r="M278" t="b">
        <v>0</v>
      </c>
      <c r="N278" t="b">
        <v>0</v>
      </c>
      <c r="O278" t="s">
        <v>206</v>
      </c>
      <c r="P278" t="s">
        <v>2050</v>
      </c>
      <c r="Q278" t="s">
        <v>2062</v>
      </c>
      <c r="R278" s="8">
        <f t="shared" si="41"/>
        <v>43561.208333333328</v>
      </c>
      <c r="S278" s="8" t="str">
        <f t="shared" si="42"/>
        <v>06</v>
      </c>
      <c r="T278" s="8" t="str">
        <f t="shared" si="49"/>
        <v>Apr</v>
      </c>
      <c r="U278" s="8" t="str">
        <f t="shared" si="43"/>
        <v>2019</v>
      </c>
      <c r="V278" s="8">
        <f t="shared" si="44"/>
        <v>43569.208333333328</v>
      </c>
      <c r="W278" t="str">
        <f t="shared" si="45"/>
        <v>14</v>
      </c>
      <c r="X278" t="str">
        <f t="shared" si="46"/>
        <v>04</v>
      </c>
      <c r="Y278" t="str">
        <f t="shared" si="47"/>
        <v>2019</v>
      </c>
      <c r="Z278" s="17">
        <f t="shared" si="48"/>
        <v>8</v>
      </c>
    </row>
    <row r="279" spans="1:26" x14ac:dyDescent="0.3">
      <c r="A279">
        <v>276</v>
      </c>
      <c r="B279" s="4" t="s">
        <v>604</v>
      </c>
      <c r="C279" s="3" t="s">
        <v>605</v>
      </c>
      <c r="D279">
        <v>5500</v>
      </c>
      <c r="E279">
        <v>5324</v>
      </c>
      <c r="F279" s="17">
        <f t="shared" si="40"/>
        <v>96.8</v>
      </c>
      <c r="G279" t="s">
        <v>14</v>
      </c>
      <c r="H279">
        <v>133</v>
      </c>
      <c r="I279" t="s">
        <v>21</v>
      </c>
      <c r="J279" t="s">
        <v>22</v>
      </c>
      <c r="K279">
        <v>1334811600</v>
      </c>
      <c r="L279">
        <v>1335243600</v>
      </c>
      <c r="M279" t="b">
        <v>0</v>
      </c>
      <c r="N279" t="b">
        <v>1</v>
      </c>
      <c r="O279" t="s">
        <v>89</v>
      </c>
      <c r="P279" t="s">
        <v>2053</v>
      </c>
      <c r="Q279" t="s">
        <v>2054</v>
      </c>
      <c r="R279" s="8">
        <f t="shared" si="41"/>
        <v>41018.208333333336</v>
      </c>
      <c r="S279" s="8" t="str">
        <f t="shared" si="42"/>
        <v>19</v>
      </c>
      <c r="T279" s="8" t="str">
        <f t="shared" si="49"/>
        <v>Apr</v>
      </c>
      <c r="U279" s="8" t="str">
        <f t="shared" si="43"/>
        <v>2012</v>
      </c>
      <c r="V279" s="8">
        <f t="shared" si="44"/>
        <v>41023.208333333336</v>
      </c>
      <c r="W279" t="str">
        <f t="shared" si="45"/>
        <v>24</v>
      </c>
      <c r="X279" t="str">
        <f t="shared" si="46"/>
        <v>04</v>
      </c>
      <c r="Y279" t="str">
        <f t="shared" si="47"/>
        <v>2012</v>
      </c>
      <c r="Z279" s="17">
        <f t="shared" si="48"/>
        <v>5</v>
      </c>
    </row>
    <row r="280" spans="1:26" ht="31.2" x14ac:dyDescent="0.3">
      <c r="A280">
        <v>277</v>
      </c>
      <c r="B280" s="4" t="s">
        <v>606</v>
      </c>
      <c r="C280" s="3" t="s">
        <v>607</v>
      </c>
      <c r="D280">
        <v>700</v>
      </c>
      <c r="E280">
        <v>7465</v>
      </c>
      <c r="F280" s="17">
        <f t="shared" si="40"/>
        <v>1066.4285714285716</v>
      </c>
      <c r="G280" t="s">
        <v>20</v>
      </c>
      <c r="H280">
        <v>83</v>
      </c>
      <c r="I280" t="s">
        <v>21</v>
      </c>
      <c r="J280" t="s">
        <v>22</v>
      </c>
      <c r="K280">
        <v>1279515600</v>
      </c>
      <c r="L280">
        <v>1279688400</v>
      </c>
      <c r="M280" t="b">
        <v>0</v>
      </c>
      <c r="N280" t="b">
        <v>0</v>
      </c>
      <c r="O280" t="s">
        <v>33</v>
      </c>
      <c r="P280" t="s">
        <v>2042</v>
      </c>
      <c r="Q280" t="s">
        <v>2043</v>
      </c>
      <c r="R280" s="8">
        <f t="shared" si="41"/>
        <v>40378.208333333336</v>
      </c>
      <c r="S280" s="8" t="str">
        <f t="shared" si="42"/>
        <v>19</v>
      </c>
      <c r="T280" s="8" t="str">
        <f t="shared" si="49"/>
        <v>Jul</v>
      </c>
      <c r="U280" s="8" t="str">
        <f t="shared" si="43"/>
        <v>2010</v>
      </c>
      <c r="V280" s="8">
        <f t="shared" si="44"/>
        <v>40380.208333333336</v>
      </c>
      <c r="W280" t="str">
        <f t="shared" si="45"/>
        <v>21</v>
      </c>
      <c r="X280" t="str">
        <f t="shared" si="46"/>
        <v>07</v>
      </c>
      <c r="Y280" t="str">
        <f t="shared" si="47"/>
        <v>2010</v>
      </c>
      <c r="Z280" s="17">
        <f t="shared" si="48"/>
        <v>2</v>
      </c>
    </row>
    <row r="281" spans="1:26" x14ac:dyDescent="0.3">
      <c r="A281">
        <v>278</v>
      </c>
      <c r="B281" s="4" t="s">
        <v>608</v>
      </c>
      <c r="C281" s="3" t="s">
        <v>609</v>
      </c>
      <c r="D281">
        <v>2700</v>
      </c>
      <c r="E281">
        <v>8799</v>
      </c>
      <c r="F281" s="17">
        <f t="shared" si="40"/>
        <v>325.88888888888891</v>
      </c>
      <c r="G281" t="s">
        <v>20</v>
      </c>
      <c r="H281">
        <v>91</v>
      </c>
      <c r="I281" t="s">
        <v>21</v>
      </c>
      <c r="J281" t="s">
        <v>22</v>
      </c>
      <c r="K281">
        <v>1353909600</v>
      </c>
      <c r="L281">
        <v>1356069600</v>
      </c>
      <c r="M281" t="b">
        <v>0</v>
      </c>
      <c r="N281" t="b">
        <v>0</v>
      </c>
      <c r="O281" t="s">
        <v>28</v>
      </c>
      <c r="P281" t="s">
        <v>2040</v>
      </c>
      <c r="Q281" t="s">
        <v>2041</v>
      </c>
      <c r="R281" s="8">
        <f t="shared" si="41"/>
        <v>41239.25</v>
      </c>
      <c r="S281" s="8" t="str">
        <f t="shared" si="42"/>
        <v>26</v>
      </c>
      <c r="T281" s="8" t="str">
        <f t="shared" si="49"/>
        <v>Nov</v>
      </c>
      <c r="U281" s="8" t="str">
        <f t="shared" si="43"/>
        <v>2012</v>
      </c>
      <c r="V281" s="8">
        <f t="shared" si="44"/>
        <v>41264.25</v>
      </c>
      <c r="W281" t="str">
        <f t="shared" si="45"/>
        <v>21</v>
      </c>
      <c r="X281" t="str">
        <f t="shared" si="46"/>
        <v>12</v>
      </c>
      <c r="Y281" t="str">
        <f t="shared" si="47"/>
        <v>2012</v>
      </c>
      <c r="Z281" s="17">
        <f t="shared" si="48"/>
        <v>25</v>
      </c>
    </row>
    <row r="282" spans="1:26" ht="31.2" x14ac:dyDescent="0.3">
      <c r="A282">
        <v>279</v>
      </c>
      <c r="B282" s="4" t="s">
        <v>610</v>
      </c>
      <c r="C282" s="3" t="s">
        <v>611</v>
      </c>
      <c r="D282">
        <v>8000</v>
      </c>
      <c r="E282">
        <v>13656</v>
      </c>
      <c r="F282" s="17">
        <f t="shared" si="40"/>
        <v>170.70000000000002</v>
      </c>
      <c r="G282" t="s">
        <v>20</v>
      </c>
      <c r="H282">
        <v>546</v>
      </c>
      <c r="I282" t="s">
        <v>21</v>
      </c>
      <c r="J282" t="s">
        <v>22</v>
      </c>
      <c r="K282">
        <v>1535950800</v>
      </c>
      <c r="L282">
        <v>1536210000</v>
      </c>
      <c r="M282" t="b">
        <v>0</v>
      </c>
      <c r="N282" t="b">
        <v>0</v>
      </c>
      <c r="O282" t="s">
        <v>33</v>
      </c>
      <c r="P282" t="s">
        <v>2042</v>
      </c>
      <c r="Q282" t="s">
        <v>2043</v>
      </c>
      <c r="R282" s="8">
        <f t="shared" si="41"/>
        <v>43346.208333333328</v>
      </c>
      <c r="S282" s="8" t="str">
        <f t="shared" si="42"/>
        <v>03</v>
      </c>
      <c r="T282" s="8" t="str">
        <f t="shared" si="49"/>
        <v>Sep</v>
      </c>
      <c r="U282" s="8" t="str">
        <f t="shared" si="43"/>
        <v>2018</v>
      </c>
      <c r="V282" s="8">
        <f t="shared" si="44"/>
        <v>43349.208333333328</v>
      </c>
      <c r="W282" t="str">
        <f t="shared" si="45"/>
        <v>06</v>
      </c>
      <c r="X282" t="str">
        <f t="shared" si="46"/>
        <v>09</v>
      </c>
      <c r="Y282" t="str">
        <f t="shared" si="47"/>
        <v>2018</v>
      </c>
      <c r="Z282" s="17">
        <f t="shared" si="48"/>
        <v>3</v>
      </c>
    </row>
    <row r="283" spans="1:26" ht="31.2" x14ac:dyDescent="0.3">
      <c r="A283">
        <v>280</v>
      </c>
      <c r="B283" s="4" t="s">
        <v>612</v>
      </c>
      <c r="C283" s="3" t="s">
        <v>613</v>
      </c>
      <c r="D283">
        <v>2500</v>
      </c>
      <c r="E283">
        <v>14536</v>
      </c>
      <c r="F283" s="17">
        <f t="shared" si="40"/>
        <v>581.44000000000005</v>
      </c>
      <c r="G283" t="s">
        <v>20</v>
      </c>
      <c r="H283">
        <v>393</v>
      </c>
      <c r="I283" t="s">
        <v>21</v>
      </c>
      <c r="J283" t="s">
        <v>22</v>
      </c>
      <c r="K283">
        <v>1511244000</v>
      </c>
      <c r="L283">
        <v>1511762400</v>
      </c>
      <c r="M283" t="b">
        <v>0</v>
      </c>
      <c r="N283" t="b">
        <v>0</v>
      </c>
      <c r="O283" t="s">
        <v>71</v>
      </c>
      <c r="P283" t="s">
        <v>2044</v>
      </c>
      <c r="Q283" t="s">
        <v>2052</v>
      </c>
      <c r="R283" s="8">
        <f t="shared" si="41"/>
        <v>43060.25</v>
      </c>
      <c r="S283" s="8" t="str">
        <f t="shared" si="42"/>
        <v>21</v>
      </c>
      <c r="T283" s="8" t="str">
        <f t="shared" si="49"/>
        <v>Nov</v>
      </c>
      <c r="U283" s="8" t="str">
        <f t="shared" si="43"/>
        <v>2017</v>
      </c>
      <c r="V283" s="8">
        <f t="shared" si="44"/>
        <v>43066.25</v>
      </c>
      <c r="W283" t="str">
        <f t="shared" si="45"/>
        <v>27</v>
      </c>
      <c r="X283" t="str">
        <f t="shared" si="46"/>
        <v>11</v>
      </c>
      <c r="Y283" t="str">
        <f t="shared" si="47"/>
        <v>2017</v>
      </c>
      <c r="Z283" s="17">
        <f t="shared" si="48"/>
        <v>6</v>
      </c>
    </row>
    <row r="284" spans="1:26" x14ac:dyDescent="0.3">
      <c r="A284">
        <v>281</v>
      </c>
      <c r="B284" s="4" t="s">
        <v>614</v>
      </c>
      <c r="C284" s="3" t="s">
        <v>615</v>
      </c>
      <c r="D284">
        <v>164500</v>
      </c>
      <c r="E284">
        <v>150552</v>
      </c>
      <c r="F284" s="17">
        <f t="shared" si="40"/>
        <v>91.520972644376897</v>
      </c>
      <c r="G284" t="s">
        <v>14</v>
      </c>
      <c r="H284">
        <v>2062</v>
      </c>
      <c r="I284" t="s">
        <v>21</v>
      </c>
      <c r="J284" t="s">
        <v>22</v>
      </c>
      <c r="K284">
        <v>1331445600</v>
      </c>
      <c r="L284">
        <v>1333256400</v>
      </c>
      <c r="M284" t="b">
        <v>0</v>
      </c>
      <c r="N284" t="b">
        <v>1</v>
      </c>
      <c r="O284" t="s">
        <v>33</v>
      </c>
      <c r="P284" t="s">
        <v>2042</v>
      </c>
      <c r="Q284" t="s">
        <v>2043</v>
      </c>
      <c r="R284" s="8">
        <f t="shared" si="41"/>
        <v>40979.25</v>
      </c>
      <c r="S284" s="8" t="str">
        <f t="shared" si="42"/>
        <v>11</v>
      </c>
      <c r="T284" s="8" t="str">
        <f t="shared" si="49"/>
        <v>Mar</v>
      </c>
      <c r="U284" s="8" t="str">
        <f t="shared" si="43"/>
        <v>2012</v>
      </c>
      <c r="V284" s="8">
        <f t="shared" si="44"/>
        <v>41000.208333333336</v>
      </c>
      <c r="W284" t="str">
        <f t="shared" si="45"/>
        <v>01</v>
      </c>
      <c r="X284" t="str">
        <f t="shared" si="46"/>
        <v>04</v>
      </c>
      <c r="Y284" t="str">
        <f t="shared" si="47"/>
        <v>2012</v>
      </c>
      <c r="Z284" s="17">
        <f t="shared" si="48"/>
        <v>20.958333333335759</v>
      </c>
    </row>
    <row r="285" spans="1:26" x14ac:dyDescent="0.3">
      <c r="A285">
        <v>282</v>
      </c>
      <c r="B285" s="4" t="s">
        <v>616</v>
      </c>
      <c r="C285" s="3" t="s">
        <v>617</v>
      </c>
      <c r="D285">
        <v>8400</v>
      </c>
      <c r="E285">
        <v>9076</v>
      </c>
      <c r="F285" s="17">
        <f t="shared" si="40"/>
        <v>108.04761904761904</v>
      </c>
      <c r="G285" t="s">
        <v>20</v>
      </c>
      <c r="H285">
        <v>133</v>
      </c>
      <c r="I285" t="s">
        <v>21</v>
      </c>
      <c r="J285" t="s">
        <v>22</v>
      </c>
      <c r="K285">
        <v>1480226400</v>
      </c>
      <c r="L285">
        <v>1480744800</v>
      </c>
      <c r="M285" t="b">
        <v>0</v>
      </c>
      <c r="N285" t="b">
        <v>1</v>
      </c>
      <c r="O285" t="s">
        <v>269</v>
      </c>
      <c r="P285" t="s">
        <v>2044</v>
      </c>
      <c r="Q285" t="s">
        <v>2063</v>
      </c>
      <c r="R285" s="8">
        <f t="shared" si="41"/>
        <v>42701.25</v>
      </c>
      <c r="S285" s="8" t="str">
        <f t="shared" si="42"/>
        <v>27</v>
      </c>
      <c r="T285" s="8" t="str">
        <f t="shared" si="49"/>
        <v>Nov</v>
      </c>
      <c r="U285" s="8" t="str">
        <f t="shared" si="43"/>
        <v>2016</v>
      </c>
      <c r="V285" s="8">
        <f t="shared" si="44"/>
        <v>42707.25</v>
      </c>
      <c r="W285" t="str">
        <f t="shared" si="45"/>
        <v>03</v>
      </c>
      <c r="X285" t="str">
        <f t="shared" si="46"/>
        <v>12</v>
      </c>
      <c r="Y285" t="str">
        <f t="shared" si="47"/>
        <v>2016</v>
      </c>
      <c r="Z285" s="17">
        <f t="shared" si="48"/>
        <v>6</v>
      </c>
    </row>
    <row r="286" spans="1:26" ht="31.2" x14ac:dyDescent="0.3">
      <c r="A286">
        <v>283</v>
      </c>
      <c r="B286" s="4" t="s">
        <v>618</v>
      </c>
      <c r="C286" s="3" t="s">
        <v>619</v>
      </c>
      <c r="D286">
        <v>8100</v>
      </c>
      <c r="E286">
        <v>1517</v>
      </c>
      <c r="F286" s="17">
        <f t="shared" si="40"/>
        <v>18.728395061728396</v>
      </c>
      <c r="G286" t="s">
        <v>14</v>
      </c>
      <c r="H286">
        <v>29</v>
      </c>
      <c r="I286" t="s">
        <v>36</v>
      </c>
      <c r="J286" t="s">
        <v>37</v>
      </c>
      <c r="K286">
        <v>1464584400</v>
      </c>
      <c r="L286">
        <v>1465016400</v>
      </c>
      <c r="M286" t="b">
        <v>0</v>
      </c>
      <c r="N286" t="b">
        <v>0</v>
      </c>
      <c r="O286" t="s">
        <v>23</v>
      </c>
      <c r="P286" t="s">
        <v>2038</v>
      </c>
      <c r="Q286" t="s">
        <v>2039</v>
      </c>
      <c r="R286" s="8">
        <f t="shared" si="41"/>
        <v>42520.208333333328</v>
      </c>
      <c r="S286" s="8" t="str">
        <f t="shared" si="42"/>
        <v>30</v>
      </c>
      <c r="T286" s="8" t="str">
        <f t="shared" si="49"/>
        <v>May</v>
      </c>
      <c r="U286" s="8" t="str">
        <f t="shared" si="43"/>
        <v>2016</v>
      </c>
      <c r="V286" s="8">
        <f t="shared" si="44"/>
        <v>42525.208333333328</v>
      </c>
      <c r="W286" t="str">
        <f t="shared" si="45"/>
        <v>04</v>
      </c>
      <c r="X286" t="str">
        <f t="shared" si="46"/>
        <v>06</v>
      </c>
      <c r="Y286" t="str">
        <f t="shared" si="47"/>
        <v>2016</v>
      </c>
      <c r="Z286" s="17">
        <f t="shared" si="48"/>
        <v>5</v>
      </c>
    </row>
    <row r="287" spans="1:26" x14ac:dyDescent="0.3">
      <c r="A287">
        <v>284</v>
      </c>
      <c r="B287" s="4" t="s">
        <v>620</v>
      </c>
      <c r="C287" s="3" t="s">
        <v>621</v>
      </c>
      <c r="D287">
        <v>9800</v>
      </c>
      <c r="E287">
        <v>8153</v>
      </c>
      <c r="F287" s="17">
        <f t="shared" si="40"/>
        <v>83.193877551020407</v>
      </c>
      <c r="G287" t="s">
        <v>14</v>
      </c>
      <c r="H287">
        <v>132</v>
      </c>
      <c r="I287" t="s">
        <v>21</v>
      </c>
      <c r="J287" t="s">
        <v>22</v>
      </c>
      <c r="K287">
        <v>1335848400</v>
      </c>
      <c r="L287">
        <v>1336280400</v>
      </c>
      <c r="M287" t="b">
        <v>0</v>
      </c>
      <c r="N287" t="b">
        <v>0</v>
      </c>
      <c r="O287" t="s">
        <v>28</v>
      </c>
      <c r="P287" t="s">
        <v>2040</v>
      </c>
      <c r="Q287" t="s">
        <v>2041</v>
      </c>
      <c r="R287" s="8">
        <f t="shared" si="41"/>
        <v>41030.208333333336</v>
      </c>
      <c r="S287" s="8" t="str">
        <f t="shared" si="42"/>
        <v>01</v>
      </c>
      <c r="T287" s="8" t="str">
        <f t="shared" si="49"/>
        <v>May</v>
      </c>
      <c r="U287" s="8" t="str">
        <f t="shared" si="43"/>
        <v>2012</v>
      </c>
      <c r="V287" s="8">
        <f t="shared" si="44"/>
        <v>41035.208333333336</v>
      </c>
      <c r="W287" t="str">
        <f t="shared" si="45"/>
        <v>06</v>
      </c>
      <c r="X287" t="str">
        <f t="shared" si="46"/>
        <v>05</v>
      </c>
      <c r="Y287" t="str">
        <f t="shared" si="47"/>
        <v>2012</v>
      </c>
      <c r="Z287" s="17">
        <f t="shared" si="48"/>
        <v>5</v>
      </c>
    </row>
    <row r="288" spans="1:26" x14ac:dyDescent="0.3">
      <c r="A288">
        <v>285</v>
      </c>
      <c r="B288" s="4" t="s">
        <v>622</v>
      </c>
      <c r="C288" s="3" t="s">
        <v>623</v>
      </c>
      <c r="D288">
        <v>900</v>
      </c>
      <c r="E288">
        <v>6357</v>
      </c>
      <c r="F288" s="17">
        <f t="shared" si="40"/>
        <v>706.33333333333337</v>
      </c>
      <c r="G288" t="s">
        <v>20</v>
      </c>
      <c r="H288">
        <v>254</v>
      </c>
      <c r="I288" t="s">
        <v>21</v>
      </c>
      <c r="J288" t="s">
        <v>22</v>
      </c>
      <c r="K288">
        <v>1473483600</v>
      </c>
      <c r="L288">
        <v>1476766800</v>
      </c>
      <c r="M288" t="b">
        <v>0</v>
      </c>
      <c r="N288" t="b">
        <v>0</v>
      </c>
      <c r="O288" t="s">
        <v>33</v>
      </c>
      <c r="P288" t="s">
        <v>2042</v>
      </c>
      <c r="Q288" t="s">
        <v>2043</v>
      </c>
      <c r="R288" s="8">
        <f t="shared" si="41"/>
        <v>42623.208333333328</v>
      </c>
      <c r="S288" s="8" t="str">
        <f t="shared" si="42"/>
        <v>10</v>
      </c>
      <c r="T288" s="8" t="str">
        <f t="shared" si="49"/>
        <v>Sep</v>
      </c>
      <c r="U288" s="8" t="str">
        <f t="shared" si="43"/>
        <v>2016</v>
      </c>
      <c r="V288" s="8">
        <f t="shared" si="44"/>
        <v>42661.208333333328</v>
      </c>
      <c r="W288" t="str">
        <f t="shared" si="45"/>
        <v>18</v>
      </c>
      <c r="X288" t="str">
        <f t="shared" si="46"/>
        <v>10</v>
      </c>
      <c r="Y288" t="str">
        <f t="shared" si="47"/>
        <v>2016</v>
      </c>
      <c r="Z288" s="17">
        <f t="shared" si="48"/>
        <v>38</v>
      </c>
    </row>
    <row r="289" spans="1:26" x14ac:dyDescent="0.3">
      <c r="A289">
        <v>286</v>
      </c>
      <c r="B289" s="4" t="s">
        <v>624</v>
      </c>
      <c r="C289" s="3" t="s">
        <v>625</v>
      </c>
      <c r="D289">
        <v>112100</v>
      </c>
      <c r="E289">
        <v>19557</v>
      </c>
      <c r="F289" s="17">
        <f t="shared" si="40"/>
        <v>17.446030330062445</v>
      </c>
      <c r="G289" t="s">
        <v>74</v>
      </c>
      <c r="H289">
        <v>184</v>
      </c>
      <c r="I289" t="s">
        <v>21</v>
      </c>
      <c r="J289" t="s">
        <v>22</v>
      </c>
      <c r="K289">
        <v>1479880800</v>
      </c>
      <c r="L289">
        <v>1480485600</v>
      </c>
      <c r="M289" t="b">
        <v>0</v>
      </c>
      <c r="N289" t="b">
        <v>0</v>
      </c>
      <c r="O289" t="s">
        <v>33</v>
      </c>
      <c r="P289" t="s">
        <v>2042</v>
      </c>
      <c r="Q289" t="s">
        <v>2043</v>
      </c>
      <c r="R289" s="8">
        <f t="shared" si="41"/>
        <v>42697.25</v>
      </c>
      <c r="S289" s="8" t="str">
        <f t="shared" si="42"/>
        <v>23</v>
      </c>
      <c r="T289" s="8" t="str">
        <f t="shared" si="49"/>
        <v>Nov</v>
      </c>
      <c r="U289" s="8" t="str">
        <f t="shared" si="43"/>
        <v>2016</v>
      </c>
      <c r="V289" s="8">
        <f t="shared" si="44"/>
        <v>42704.25</v>
      </c>
      <c r="W289" t="str">
        <f t="shared" si="45"/>
        <v>30</v>
      </c>
      <c r="X289" t="str">
        <f t="shared" si="46"/>
        <v>11</v>
      </c>
      <c r="Y289" t="str">
        <f t="shared" si="47"/>
        <v>2016</v>
      </c>
      <c r="Z289" s="17">
        <f t="shared" si="48"/>
        <v>7</v>
      </c>
    </row>
    <row r="290" spans="1:26" x14ac:dyDescent="0.3">
      <c r="A290">
        <v>287</v>
      </c>
      <c r="B290" s="4" t="s">
        <v>626</v>
      </c>
      <c r="C290" s="3" t="s">
        <v>627</v>
      </c>
      <c r="D290">
        <v>6300</v>
      </c>
      <c r="E290">
        <v>13213</v>
      </c>
      <c r="F290" s="17">
        <f t="shared" si="40"/>
        <v>209.73015873015873</v>
      </c>
      <c r="G290" t="s">
        <v>20</v>
      </c>
      <c r="H290">
        <v>176</v>
      </c>
      <c r="I290" t="s">
        <v>21</v>
      </c>
      <c r="J290" t="s">
        <v>22</v>
      </c>
      <c r="K290">
        <v>1430197200</v>
      </c>
      <c r="L290">
        <v>1430197200</v>
      </c>
      <c r="M290" t="b">
        <v>0</v>
      </c>
      <c r="N290" t="b">
        <v>0</v>
      </c>
      <c r="O290" t="s">
        <v>50</v>
      </c>
      <c r="P290" t="s">
        <v>2038</v>
      </c>
      <c r="Q290" t="s">
        <v>2046</v>
      </c>
      <c r="R290" s="8">
        <f t="shared" si="41"/>
        <v>42122.208333333328</v>
      </c>
      <c r="S290" s="8" t="str">
        <f t="shared" si="42"/>
        <v>28</v>
      </c>
      <c r="T290" s="8" t="str">
        <f t="shared" si="49"/>
        <v>Apr</v>
      </c>
      <c r="U290" s="8" t="str">
        <f t="shared" si="43"/>
        <v>2015</v>
      </c>
      <c r="V290" s="8">
        <f t="shared" si="44"/>
        <v>42122.208333333328</v>
      </c>
      <c r="W290" t="str">
        <f t="shared" si="45"/>
        <v>28</v>
      </c>
      <c r="X290" t="str">
        <f t="shared" si="46"/>
        <v>04</v>
      </c>
      <c r="Y290" t="str">
        <f t="shared" si="47"/>
        <v>2015</v>
      </c>
      <c r="Z290" s="17">
        <f t="shared" si="48"/>
        <v>0</v>
      </c>
    </row>
    <row r="291" spans="1:26" x14ac:dyDescent="0.3">
      <c r="A291">
        <v>288</v>
      </c>
      <c r="B291" s="4" t="s">
        <v>628</v>
      </c>
      <c r="C291" s="3" t="s">
        <v>629</v>
      </c>
      <c r="D291">
        <v>5600</v>
      </c>
      <c r="E291">
        <v>5476</v>
      </c>
      <c r="F291" s="17">
        <f t="shared" si="40"/>
        <v>97.785714285714292</v>
      </c>
      <c r="G291" t="s">
        <v>14</v>
      </c>
      <c r="H291">
        <v>137</v>
      </c>
      <c r="I291" t="s">
        <v>36</v>
      </c>
      <c r="J291" t="s">
        <v>37</v>
      </c>
      <c r="K291">
        <v>1331701200</v>
      </c>
      <c r="L291">
        <v>1331787600</v>
      </c>
      <c r="M291" t="b">
        <v>0</v>
      </c>
      <c r="N291" t="b">
        <v>1</v>
      </c>
      <c r="O291" t="s">
        <v>148</v>
      </c>
      <c r="P291" t="s">
        <v>2038</v>
      </c>
      <c r="Q291" t="s">
        <v>2060</v>
      </c>
      <c r="R291" s="8">
        <f t="shared" si="41"/>
        <v>40982.208333333336</v>
      </c>
      <c r="S291" s="8" t="str">
        <f t="shared" si="42"/>
        <v>14</v>
      </c>
      <c r="T291" s="8" t="str">
        <f t="shared" si="49"/>
        <v>Mar</v>
      </c>
      <c r="U291" s="8" t="str">
        <f t="shared" si="43"/>
        <v>2012</v>
      </c>
      <c r="V291" s="8">
        <f t="shared" si="44"/>
        <v>40983.208333333336</v>
      </c>
      <c r="W291" t="str">
        <f t="shared" si="45"/>
        <v>15</v>
      </c>
      <c r="X291" t="str">
        <f t="shared" si="46"/>
        <v>03</v>
      </c>
      <c r="Y291" t="str">
        <f t="shared" si="47"/>
        <v>2012</v>
      </c>
      <c r="Z291" s="17">
        <f t="shared" si="48"/>
        <v>1</v>
      </c>
    </row>
    <row r="292" spans="1:26" x14ac:dyDescent="0.3">
      <c r="A292">
        <v>289</v>
      </c>
      <c r="B292" s="4" t="s">
        <v>630</v>
      </c>
      <c r="C292" s="3" t="s">
        <v>631</v>
      </c>
      <c r="D292">
        <v>800</v>
      </c>
      <c r="E292">
        <v>13474</v>
      </c>
      <c r="F292" s="17">
        <f t="shared" si="40"/>
        <v>1684.25</v>
      </c>
      <c r="G292" t="s">
        <v>20</v>
      </c>
      <c r="H292">
        <v>337</v>
      </c>
      <c r="I292" t="s">
        <v>15</v>
      </c>
      <c r="J292" t="s">
        <v>16</v>
      </c>
      <c r="K292">
        <v>1438578000</v>
      </c>
      <c r="L292">
        <v>1438837200</v>
      </c>
      <c r="M292" t="b">
        <v>0</v>
      </c>
      <c r="N292" t="b">
        <v>0</v>
      </c>
      <c r="O292" t="s">
        <v>33</v>
      </c>
      <c r="P292" t="s">
        <v>2042</v>
      </c>
      <c r="Q292" t="s">
        <v>2043</v>
      </c>
      <c r="R292" s="8">
        <f t="shared" si="41"/>
        <v>42219.208333333328</v>
      </c>
      <c r="S292" s="8" t="str">
        <f t="shared" si="42"/>
        <v>03</v>
      </c>
      <c r="T292" s="8" t="str">
        <f t="shared" si="49"/>
        <v>Aug</v>
      </c>
      <c r="U292" s="8" t="str">
        <f t="shared" si="43"/>
        <v>2015</v>
      </c>
      <c r="V292" s="8">
        <f t="shared" si="44"/>
        <v>42222.208333333328</v>
      </c>
      <c r="W292" t="str">
        <f t="shared" si="45"/>
        <v>06</v>
      </c>
      <c r="X292" t="str">
        <f t="shared" si="46"/>
        <v>08</v>
      </c>
      <c r="Y292" t="str">
        <f t="shared" si="47"/>
        <v>2015</v>
      </c>
      <c r="Z292" s="17">
        <f t="shared" si="48"/>
        <v>3</v>
      </c>
    </row>
    <row r="293" spans="1:26" x14ac:dyDescent="0.3">
      <c r="A293">
        <v>290</v>
      </c>
      <c r="B293" s="4" t="s">
        <v>632</v>
      </c>
      <c r="C293" s="3" t="s">
        <v>633</v>
      </c>
      <c r="D293">
        <v>168600</v>
      </c>
      <c r="E293">
        <v>91722</v>
      </c>
      <c r="F293" s="17">
        <f t="shared" si="40"/>
        <v>54.402135231316727</v>
      </c>
      <c r="G293" t="s">
        <v>14</v>
      </c>
      <c r="H293">
        <v>908</v>
      </c>
      <c r="I293" t="s">
        <v>21</v>
      </c>
      <c r="J293" t="s">
        <v>22</v>
      </c>
      <c r="K293">
        <v>1368162000</v>
      </c>
      <c r="L293">
        <v>1370926800</v>
      </c>
      <c r="M293" t="b">
        <v>0</v>
      </c>
      <c r="N293" t="b">
        <v>1</v>
      </c>
      <c r="O293" t="s">
        <v>42</v>
      </c>
      <c r="P293" t="s">
        <v>2044</v>
      </c>
      <c r="Q293" t="s">
        <v>2045</v>
      </c>
      <c r="R293" s="8">
        <f t="shared" si="41"/>
        <v>41404.208333333336</v>
      </c>
      <c r="S293" s="8" t="str">
        <f t="shared" si="42"/>
        <v>10</v>
      </c>
      <c r="T293" s="8" t="str">
        <f t="shared" si="49"/>
        <v>May</v>
      </c>
      <c r="U293" s="8" t="str">
        <f t="shared" si="43"/>
        <v>2013</v>
      </c>
      <c r="V293" s="8">
        <f t="shared" si="44"/>
        <v>41436.208333333336</v>
      </c>
      <c r="W293" t="str">
        <f t="shared" si="45"/>
        <v>11</v>
      </c>
      <c r="X293" t="str">
        <f t="shared" si="46"/>
        <v>06</v>
      </c>
      <c r="Y293" t="str">
        <f t="shared" si="47"/>
        <v>2013</v>
      </c>
      <c r="Z293" s="17">
        <f t="shared" si="48"/>
        <v>32</v>
      </c>
    </row>
    <row r="294" spans="1:26" x14ac:dyDescent="0.3">
      <c r="A294">
        <v>291</v>
      </c>
      <c r="B294" s="4" t="s">
        <v>634</v>
      </c>
      <c r="C294" s="3" t="s">
        <v>635</v>
      </c>
      <c r="D294">
        <v>1800</v>
      </c>
      <c r="E294">
        <v>8219</v>
      </c>
      <c r="F294" s="17">
        <f t="shared" si="40"/>
        <v>456.61111111111109</v>
      </c>
      <c r="G294" t="s">
        <v>20</v>
      </c>
      <c r="H294">
        <v>107</v>
      </c>
      <c r="I294" t="s">
        <v>21</v>
      </c>
      <c r="J294" t="s">
        <v>22</v>
      </c>
      <c r="K294">
        <v>1318654800</v>
      </c>
      <c r="L294">
        <v>1319000400</v>
      </c>
      <c r="M294" t="b">
        <v>1</v>
      </c>
      <c r="N294" t="b">
        <v>0</v>
      </c>
      <c r="O294" t="s">
        <v>28</v>
      </c>
      <c r="P294" t="s">
        <v>2040</v>
      </c>
      <c r="Q294" t="s">
        <v>2041</v>
      </c>
      <c r="R294" s="8">
        <f t="shared" si="41"/>
        <v>40831.208333333336</v>
      </c>
      <c r="S294" s="8" t="str">
        <f t="shared" si="42"/>
        <v>15</v>
      </c>
      <c r="T294" s="8" t="str">
        <f t="shared" si="49"/>
        <v>Oct</v>
      </c>
      <c r="U294" s="8" t="str">
        <f t="shared" si="43"/>
        <v>2011</v>
      </c>
      <c r="V294" s="8">
        <f t="shared" si="44"/>
        <v>40835.208333333336</v>
      </c>
      <c r="W294" t="str">
        <f t="shared" si="45"/>
        <v>19</v>
      </c>
      <c r="X294" t="str">
        <f t="shared" si="46"/>
        <v>10</v>
      </c>
      <c r="Y294" t="str">
        <f t="shared" si="47"/>
        <v>2011</v>
      </c>
      <c r="Z294" s="17">
        <f t="shared" si="48"/>
        <v>4</v>
      </c>
    </row>
    <row r="295" spans="1:26" x14ac:dyDescent="0.3">
      <c r="A295">
        <v>292</v>
      </c>
      <c r="B295" s="4" t="s">
        <v>636</v>
      </c>
      <c r="C295" s="3" t="s">
        <v>637</v>
      </c>
      <c r="D295">
        <v>7300</v>
      </c>
      <c r="E295">
        <v>717</v>
      </c>
      <c r="F295" s="17">
        <f t="shared" si="40"/>
        <v>9.8219178082191778</v>
      </c>
      <c r="G295" t="s">
        <v>14</v>
      </c>
      <c r="H295">
        <v>10</v>
      </c>
      <c r="I295" t="s">
        <v>21</v>
      </c>
      <c r="J295" t="s">
        <v>22</v>
      </c>
      <c r="K295">
        <v>1331874000</v>
      </c>
      <c r="L295">
        <v>1333429200</v>
      </c>
      <c r="M295" t="b">
        <v>0</v>
      </c>
      <c r="N295" t="b">
        <v>0</v>
      </c>
      <c r="O295" t="s">
        <v>17</v>
      </c>
      <c r="P295" t="s">
        <v>2036</v>
      </c>
      <c r="Q295" t="s">
        <v>2037</v>
      </c>
      <c r="R295" s="8">
        <f t="shared" si="41"/>
        <v>40984.208333333336</v>
      </c>
      <c r="S295" s="8" t="str">
        <f t="shared" si="42"/>
        <v>16</v>
      </c>
      <c r="T295" s="8" t="str">
        <f t="shared" si="49"/>
        <v>Mar</v>
      </c>
      <c r="U295" s="8" t="str">
        <f t="shared" si="43"/>
        <v>2012</v>
      </c>
      <c r="V295" s="8">
        <f t="shared" si="44"/>
        <v>41002.208333333336</v>
      </c>
      <c r="W295" t="str">
        <f t="shared" si="45"/>
        <v>03</v>
      </c>
      <c r="X295" t="str">
        <f t="shared" si="46"/>
        <v>04</v>
      </c>
      <c r="Y295" t="str">
        <f t="shared" si="47"/>
        <v>2012</v>
      </c>
      <c r="Z295" s="17">
        <f t="shared" si="48"/>
        <v>18</v>
      </c>
    </row>
    <row r="296" spans="1:26" x14ac:dyDescent="0.3">
      <c r="A296">
        <v>293</v>
      </c>
      <c r="B296" s="4" t="s">
        <v>638</v>
      </c>
      <c r="C296" s="3" t="s">
        <v>639</v>
      </c>
      <c r="D296">
        <v>6500</v>
      </c>
      <c r="E296">
        <v>1065</v>
      </c>
      <c r="F296" s="17">
        <f t="shared" si="40"/>
        <v>16.384615384615383</v>
      </c>
      <c r="G296" t="s">
        <v>74</v>
      </c>
      <c r="H296">
        <v>32</v>
      </c>
      <c r="I296" t="s">
        <v>107</v>
      </c>
      <c r="J296" t="s">
        <v>108</v>
      </c>
      <c r="K296">
        <v>1286254800</v>
      </c>
      <c r="L296">
        <v>1287032400</v>
      </c>
      <c r="M296" t="b">
        <v>0</v>
      </c>
      <c r="N296" t="b">
        <v>0</v>
      </c>
      <c r="O296" t="s">
        <v>33</v>
      </c>
      <c r="P296" t="s">
        <v>2042</v>
      </c>
      <c r="Q296" t="s">
        <v>2043</v>
      </c>
      <c r="R296" s="8">
        <f t="shared" si="41"/>
        <v>40456.208333333336</v>
      </c>
      <c r="S296" s="8" t="str">
        <f t="shared" si="42"/>
        <v>05</v>
      </c>
      <c r="T296" s="8" t="str">
        <f t="shared" si="49"/>
        <v>Oct</v>
      </c>
      <c r="U296" s="8" t="str">
        <f t="shared" si="43"/>
        <v>2010</v>
      </c>
      <c r="V296" s="8">
        <f t="shared" si="44"/>
        <v>40465.208333333336</v>
      </c>
      <c r="W296" t="str">
        <f t="shared" si="45"/>
        <v>14</v>
      </c>
      <c r="X296" t="str">
        <f t="shared" si="46"/>
        <v>10</v>
      </c>
      <c r="Y296" t="str">
        <f t="shared" si="47"/>
        <v>2010</v>
      </c>
      <c r="Z296" s="17">
        <f t="shared" si="48"/>
        <v>9</v>
      </c>
    </row>
    <row r="297" spans="1:26" x14ac:dyDescent="0.3">
      <c r="A297">
        <v>294</v>
      </c>
      <c r="B297" s="4" t="s">
        <v>640</v>
      </c>
      <c r="C297" s="3" t="s">
        <v>641</v>
      </c>
      <c r="D297">
        <v>600</v>
      </c>
      <c r="E297">
        <v>8038</v>
      </c>
      <c r="F297" s="17">
        <f t="shared" si="40"/>
        <v>1339.6666666666667</v>
      </c>
      <c r="G297" t="s">
        <v>20</v>
      </c>
      <c r="H297">
        <v>183</v>
      </c>
      <c r="I297" t="s">
        <v>21</v>
      </c>
      <c r="J297" t="s">
        <v>22</v>
      </c>
      <c r="K297">
        <v>1540530000</v>
      </c>
      <c r="L297">
        <v>1541570400</v>
      </c>
      <c r="M297" t="b">
        <v>0</v>
      </c>
      <c r="N297" t="b">
        <v>0</v>
      </c>
      <c r="O297" t="s">
        <v>33</v>
      </c>
      <c r="P297" t="s">
        <v>2042</v>
      </c>
      <c r="Q297" t="s">
        <v>2043</v>
      </c>
      <c r="R297" s="8">
        <f t="shared" si="41"/>
        <v>43399.208333333328</v>
      </c>
      <c r="S297" s="8" t="str">
        <f t="shared" si="42"/>
        <v>26</v>
      </c>
      <c r="T297" s="8" t="str">
        <f t="shared" si="49"/>
        <v>Oct</v>
      </c>
      <c r="U297" s="8" t="str">
        <f t="shared" si="43"/>
        <v>2018</v>
      </c>
      <c r="V297" s="8">
        <f t="shared" si="44"/>
        <v>43411.25</v>
      </c>
      <c r="W297" t="str">
        <f t="shared" si="45"/>
        <v>07</v>
      </c>
      <c r="X297" t="str">
        <f t="shared" si="46"/>
        <v>11</v>
      </c>
      <c r="Y297" t="str">
        <f t="shared" si="47"/>
        <v>2018</v>
      </c>
      <c r="Z297" s="17">
        <f t="shared" si="48"/>
        <v>12.041666666671517</v>
      </c>
    </row>
    <row r="298" spans="1:26" ht="31.2" x14ac:dyDescent="0.3">
      <c r="A298">
        <v>295</v>
      </c>
      <c r="B298" s="4" t="s">
        <v>642</v>
      </c>
      <c r="C298" s="3" t="s">
        <v>643</v>
      </c>
      <c r="D298">
        <v>192900</v>
      </c>
      <c r="E298">
        <v>68769</v>
      </c>
      <c r="F298" s="17">
        <f t="shared" si="40"/>
        <v>35.650077760497666</v>
      </c>
      <c r="G298" t="s">
        <v>14</v>
      </c>
      <c r="H298">
        <v>1910</v>
      </c>
      <c r="I298" t="s">
        <v>98</v>
      </c>
      <c r="J298" t="s">
        <v>99</v>
      </c>
      <c r="K298">
        <v>1381813200</v>
      </c>
      <c r="L298">
        <v>1383976800</v>
      </c>
      <c r="M298" t="b">
        <v>0</v>
      </c>
      <c r="N298" t="b">
        <v>0</v>
      </c>
      <c r="O298" t="s">
        <v>33</v>
      </c>
      <c r="P298" t="s">
        <v>2042</v>
      </c>
      <c r="Q298" t="s">
        <v>2043</v>
      </c>
      <c r="R298" s="8">
        <f t="shared" si="41"/>
        <v>41562.208333333336</v>
      </c>
      <c r="S298" s="8" t="str">
        <f t="shared" si="42"/>
        <v>15</v>
      </c>
      <c r="T298" s="8" t="str">
        <f t="shared" si="49"/>
        <v>Oct</v>
      </c>
      <c r="U298" s="8" t="str">
        <f t="shared" si="43"/>
        <v>2013</v>
      </c>
      <c r="V298" s="8">
        <f t="shared" si="44"/>
        <v>41587.25</v>
      </c>
      <c r="W298" t="str">
        <f t="shared" si="45"/>
        <v>09</v>
      </c>
      <c r="X298" t="str">
        <f t="shared" si="46"/>
        <v>11</v>
      </c>
      <c r="Y298" t="str">
        <f t="shared" si="47"/>
        <v>2013</v>
      </c>
      <c r="Z298" s="17">
        <f t="shared" si="48"/>
        <v>25.041666666664241</v>
      </c>
    </row>
    <row r="299" spans="1:26" ht="31.2" x14ac:dyDescent="0.3">
      <c r="A299">
        <v>296</v>
      </c>
      <c r="B299" s="4" t="s">
        <v>644</v>
      </c>
      <c r="C299" s="3" t="s">
        <v>645</v>
      </c>
      <c r="D299">
        <v>6100</v>
      </c>
      <c r="E299">
        <v>3352</v>
      </c>
      <c r="F299" s="17">
        <f t="shared" si="40"/>
        <v>54.950819672131146</v>
      </c>
      <c r="G299" t="s">
        <v>14</v>
      </c>
      <c r="H299">
        <v>38</v>
      </c>
      <c r="I299" t="s">
        <v>26</v>
      </c>
      <c r="J299" t="s">
        <v>27</v>
      </c>
      <c r="K299">
        <v>1548655200</v>
      </c>
      <c r="L299">
        <v>1550556000</v>
      </c>
      <c r="M299" t="b">
        <v>0</v>
      </c>
      <c r="N299" t="b">
        <v>0</v>
      </c>
      <c r="O299" t="s">
        <v>33</v>
      </c>
      <c r="P299" t="s">
        <v>2042</v>
      </c>
      <c r="Q299" t="s">
        <v>2043</v>
      </c>
      <c r="R299" s="8">
        <f t="shared" si="41"/>
        <v>43493.25</v>
      </c>
      <c r="S299" s="8" t="str">
        <f t="shared" si="42"/>
        <v>28</v>
      </c>
      <c r="T299" s="8" t="str">
        <f t="shared" si="49"/>
        <v>Jan</v>
      </c>
      <c r="U299" s="8" t="str">
        <f t="shared" si="43"/>
        <v>2019</v>
      </c>
      <c r="V299" s="8">
        <f t="shared" si="44"/>
        <v>43515.25</v>
      </c>
      <c r="W299" t="str">
        <f t="shared" si="45"/>
        <v>19</v>
      </c>
      <c r="X299" t="str">
        <f t="shared" si="46"/>
        <v>02</v>
      </c>
      <c r="Y299" t="str">
        <f t="shared" si="47"/>
        <v>2019</v>
      </c>
      <c r="Z299" s="17">
        <f t="shared" si="48"/>
        <v>22</v>
      </c>
    </row>
    <row r="300" spans="1:26" x14ac:dyDescent="0.3">
      <c r="A300">
        <v>297</v>
      </c>
      <c r="B300" s="4" t="s">
        <v>646</v>
      </c>
      <c r="C300" s="3" t="s">
        <v>647</v>
      </c>
      <c r="D300">
        <v>7200</v>
      </c>
      <c r="E300">
        <v>6785</v>
      </c>
      <c r="F300" s="17">
        <f t="shared" si="40"/>
        <v>94.236111111111114</v>
      </c>
      <c r="G300" t="s">
        <v>14</v>
      </c>
      <c r="H300">
        <v>104</v>
      </c>
      <c r="I300" t="s">
        <v>26</v>
      </c>
      <c r="J300" t="s">
        <v>27</v>
      </c>
      <c r="K300">
        <v>1389679200</v>
      </c>
      <c r="L300">
        <v>1390456800</v>
      </c>
      <c r="M300" t="b">
        <v>0</v>
      </c>
      <c r="N300" t="b">
        <v>1</v>
      </c>
      <c r="O300" t="s">
        <v>33</v>
      </c>
      <c r="P300" t="s">
        <v>2042</v>
      </c>
      <c r="Q300" t="s">
        <v>2043</v>
      </c>
      <c r="R300" s="8">
        <f t="shared" si="41"/>
        <v>41653.25</v>
      </c>
      <c r="S300" s="8" t="str">
        <f t="shared" si="42"/>
        <v>14</v>
      </c>
      <c r="T300" s="8" t="str">
        <f t="shared" si="49"/>
        <v>Jan</v>
      </c>
      <c r="U300" s="8" t="str">
        <f t="shared" si="43"/>
        <v>2014</v>
      </c>
      <c r="V300" s="8">
        <f t="shared" si="44"/>
        <v>41662.25</v>
      </c>
      <c r="W300" t="str">
        <f t="shared" si="45"/>
        <v>23</v>
      </c>
      <c r="X300" t="str">
        <f t="shared" si="46"/>
        <v>01</v>
      </c>
      <c r="Y300" t="str">
        <f t="shared" si="47"/>
        <v>2014</v>
      </c>
      <c r="Z300" s="17">
        <f t="shared" si="48"/>
        <v>9</v>
      </c>
    </row>
    <row r="301" spans="1:26" x14ac:dyDescent="0.3">
      <c r="A301">
        <v>298</v>
      </c>
      <c r="B301" s="4" t="s">
        <v>648</v>
      </c>
      <c r="C301" s="3" t="s">
        <v>649</v>
      </c>
      <c r="D301">
        <v>3500</v>
      </c>
      <c r="E301">
        <v>5037</v>
      </c>
      <c r="F301" s="17">
        <f t="shared" si="40"/>
        <v>143.91428571428571</v>
      </c>
      <c r="G301" t="s">
        <v>20</v>
      </c>
      <c r="H301">
        <v>72</v>
      </c>
      <c r="I301" t="s">
        <v>21</v>
      </c>
      <c r="J301" t="s">
        <v>22</v>
      </c>
      <c r="K301">
        <v>1456466400</v>
      </c>
      <c r="L301">
        <v>1458018000</v>
      </c>
      <c r="M301" t="b">
        <v>0</v>
      </c>
      <c r="N301" t="b">
        <v>1</v>
      </c>
      <c r="O301" t="s">
        <v>23</v>
      </c>
      <c r="P301" t="s">
        <v>2038</v>
      </c>
      <c r="Q301" t="s">
        <v>2039</v>
      </c>
      <c r="R301" s="8">
        <f t="shared" si="41"/>
        <v>42426.25</v>
      </c>
      <c r="S301" s="8" t="str">
        <f t="shared" si="42"/>
        <v>26</v>
      </c>
      <c r="T301" s="8" t="str">
        <f t="shared" si="49"/>
        <v>Feb</v>
      </c>
      <c r="U301" s="8" t="str">
        <f t="shared" si="43"/>
        <v>2016</v>
      </c>
      <c r="V301" s="8">
        <f t="shared" si="44"/>
        <v>42444.208333333328</v>
      </c>
      <c r="W301" t="str">
        <f t="shared" si="45"/>
        <v>15</v>
      </c>
      <c r="X301" t="str">
        <f t="shared" si="46"/>
        <v>03</v>
      </c>
      <c r="Y301" t="str">
        <f t="shared" si="47"/>
        <v>2016</v>
      </c>
      <c r="Z301" s="17">
        <f t="shared" si="48"/>
        <v>17.958333333328483</v>
      </c>
    </row>
    <row r="302" spans="1:26" ht="31.2" x14ac:dyDescent="0.3">
      <c r="A302">
        <v>299</v>
      </c>
      <c r="B302" s="4" t="s">
        <v>650</v>
      </c>
      <c r="C302" s="3" t="s">
        <v>651</v>
      </c>
      <c r="D302">
        <v>3800</v>
      </c>
      <c r="E302">
        <v>1954</v>
      </c>
      <c r="F302" s="17">
        <f t="shared" si="40"/>
        <v>51.421052631578945</v>
      </c>
      <c r="G302" t="s">
        <v>14</v>
      </c>
      <c r="H302">
        <v>49</v>
      </c>
      <c r="I302" t="s">
        <v>21</v>
      </c>
      <c r="J302" t="s">
        <v>22</v>
      </c>
      <c r="K302">
        <v>1456984800</v>
      </c>
      <c r="L302">
        <v>1461819600</v>
      </c>
      <c r="M302" t="b">
        <v>0</v>
      </c>
      <c r="N302" t="b">
        <v>0</v>
      </c>
      <c r="O302" t="s">
        <v>17</v>
      </c>
      <c r="P302" t="s">
        <v>2036</v>
      </c>
      <c r="Q302" t="s">
        <v>2037</v>
      </c>
      <c r="R302" s="8">
        <f t="shared" si="41"/>
        <v>42432.25</v>
      </c>
      <c r="S302" s="8" t="str">
        <f t="shared" si="42"/>
        <v>03</v>
      </c>
      <c r="T302" s="8" t="str">
        <f t="shared" si="49"/>
        <v>Mar</v>
      </c>
      <c r="U302" s="8" t="str">
        <f t="shared" si="43"/>
        <v>2016</v>
      </c>
      <c r="V302" s="8">
        <f t="shared" si="44"/>
        <v>42488.208333333328</v>
      </c>
      <c r="W302" t="str">
        <f t="shared" si="45"/>
        <v>28</v>
      </c>
      <c r="X302" t="str">
        <f t="shared" si="46"/>
        <v>04</v>
      </c>
      <c r="Y302" t="str">
        <f t="shared" si="47"/>
        <v>2016</v>
      </c>
      <c r="Z302" s="17">
        <f t="shared" si="48"/>
        <v>55.958333333328483</v>
      </c>
    </row>
    <row r="303" spans="1:26" x14ac:dyDescent="0.3">
      <c r="A303">
        <v>300</v>
      </c>
      <c r="B303" s="4" t="s">
        <v>652</v>
      </c>
      <c r="C303" s="3" t="s">
        <v>653</v>
      </c>
      <c r="D303">
        <v>100</v>
      </c>
      <c r="E303">
        <v>5</v>
      </c>
      <c r="F303" s="17">
        <f t="shared" si="40"/>
        <v>5</v>
      </c>
      <c r="G303" t="s">
        <v>14</v>
      </c>
      <c r="H303">
        <v>1</v>
      </c>
      <c r="I303" t="s">
        <v>36</v>
      </c>
      <c r="J303" t="s">
        <v>37</v>
      </c>
      <c r="K303">
        <v>1504069200</v>
      </c>
      <c r="L303">
        <v>1504155600</v>
      </c>
      <c r="M303" t="b">
        <v>0</v>
      </c>
      <c r="N303" t="b">
        <v>1</v>
      </c>
      <c r="O303" t="s">
        <v>68</v>
      </c>
      <c r="P303" t="s">
        <v>2050</v>
      </c>
      <c r="Q303" t="s">
        <v>2051</v>
      </c>
      <c r="R303" s="8">
        <f t="shared" si="41"/>
        <v>42977.208333333328</v>
      </c>
      <c r="S303" s="8" t="str">
        <f t="shared" si="42"/>
        <v>30</v>
      </c>
      <c r="T303" s="8" t="str">
        <f t="shared" si="49"/>
        <v>Aug</v>
      </c>
      <c r="U303" s="8" t="str">
        <f t="shared" si="43"/>
        <v>2017</v>
      </c>
      <c r="V303" s="8">
        <f t="shared" si="44"/>
        <v>42978.208333333328</v>
      </c>
      <c r="W303" t="str">
        <f t="shared" si="45"/>
        <v>31</v>
      </c>
      <c r="X303" t="str">
        <f t="shared" si="46"/>
        <v>08</v>
      </c>
      <c r="Y303" t="str">
        <f t="shared" si="47"/>
        <v>2017</v>
      </c>
      <c r="Z303" s="17">
        <f t="shared" si="48"/>
        <v>1</v>
      </c>
    </row>
    <row r="304" spans="1:26" ht="31.2" x14ac:dyDescent="0.3">
      <c r="A304">
        <v>301</v>
      </c>
      <c r="B304" s="4" t="s">
        <v>654</v>
      </c>
      <c r="C304" s="3" t="s">
        <v>655</v>
      </c>
      <c r="D304">
        <v>900</v>
      </c>
      <c r="E304">
        <v>12102</v>
      </c>
      <c r="F304" s="17">
        <f t="shared" si="40"/>
        <v>1344.6666666666667</v>
      </c>
      <c r="G304" t="s">
        <v>20</v>
      </c>
      <c r="H304">
        <v>295</v>
      </c>
      <c r="I304" t="s">
        <v>21</v>
      </c>
      <c r="J304" t="s">
        <v>22</v>
      </c>
      <c r="K304">
        <v>1424930400</v>
      </c>
      <c r="L304">
        <v>1426395600</v>
      </c>
      <c r="M304" t="b">
        <v>0</v>
      </c>
      <c r="N304" t="b">
        <v>0</v>
      </c>
      <c r="O304" t="s">
        <v>42</v>
      </c>
      <c r="P304" t="s">
        <v>2044</v>
      </c>
      <c r="Q304" t="s">
        <v>2045</v>
      </c>
      <c r="R304" s="8">
        <f t="shared" si="41"/>
        <v>42061.25</v>
      </c>
      <c r="S304" s="8" t="str">
        <f t="shared" si="42"/>
        <v>26</v>
      </c>
      <c r="T304" s="8" t="str">
        <f t="shared" si="49"/>
        <v>Feb</v>
      </c>
      <c r="U304" s="8" t="str">
        <f t="shared" si="43"/>
        <v>2015</v>
      </c>
      <c r="V304" s="8">
        <f t="shared" si="44"/>
        <v>42078.208333333328</v>
      </c>
      <c r="W304" t="str">
        <f t="shared" si="45"/>
        <v>15</v>
      </c>
      <c r="X304" t="str">
        <f t="shared" si="46"/>
        <v>03</v>
      </c>
      <c r="Y304" t="str">
        <f t="shared" si="47"/>
        <v>2015</v>
      </c>
      <c r="Z304" s="17">
        <f t="shared" si="48"/>
        <v>16.958333333328483</v>
      </c>
    </row>
    <row r="305" spans="1:26" x14ac:dyDescent="0.3">
      <c r="A305">
        <v>302</v>
      </c>
      <c r="B305" s="4" t="s">
        <v>656</v>
      </c>
      <c r="C305" s="3" t="s">
        <v>657</v>
      </c>
      <c r="D305">
        <v>76100</v>
      </c>
      <c r="E305">
        <v>24234</v>
      </c>
      <c r="F305" s="17">
        <f t="shared" si="40"/>
        <v>31.844940867279899</v>
      </c>
      <c r="G305" t="s">
        <v>14</v>
      </c>
      <c r="H305">
        <v>245</v>
      </c>
      <c r="I305" t="s">
        <v>21</v>
      </c>
      <c r="J305" t="s">
        <v>22</v>
      </c>
      <c r="K305">
        <v>1535864400</v>
      </c>
      <c r="L305">
        <v>1537074000</v>
      </c>
      <c r="M305" t="b">
        <v>0</v>
      </c>
      <c r="N305" t="b">
        <v>0</v>
      </c>
      <c r="O305" t="s">
        <v>33</v>
      </c>
      <c r="P305" t="s">
        <v>2042</v>
      </c>
      <c r="Q305" t="s">
        <v>2043</v>
      </c>
      <c r="R305" s="8">
        <f t="shared" si="41"/>
        <v>43345.208333333328</v>
      </c>
      <c r="S305" s="8" t="str">
        <f t="shared" si="42"/>
        <v>02</v>
      </c>
      <c r="T305" s="8" t="str">
        <f t="shared" si="49"/>
        <v>Sep</v>
      </c>
      <c r="U305" s="8" t="str">
        <f t="shared" si="43"/>
        <v>2018</v>
      </c>
      <c r="V305" s="8">
        <f t="shared" si="44"/>
        <v>43359.208333333328</v>
      </c>
      <c r="W305" t="str">
        <f t="shared" si="45"/>
        <v>16</v>
      </c>
      <c r="X305" t="str">
        <f t="shared" si="46"/>
        <v>09</v>
      </c>
      <c r="Y305" t="str">
        <f t="shared" si="47"/>
        <v>2018</v>
      </c>
      <c r="Z305" s="17">
        <f t="shared" si="48"/>
        <v>14</v>
      </c>
    </row>
    <row r="306" spans="1:26" x14ac:dyDescent="0.3">
      <c r="A306">
        <v>303</v>
      </c>
      <c r="B306" s="4" t="s">
        <v>658</v>
      </c>
      <c r="C306" s="3" t="s">
        <v>659</v>
      </c>
      <c r="D306">
        <v>3400</v>
      </c>
      <c r="E306">
        <v>2809</v>
      </c>
      <c r="F306" s="17">
        <f t="shared" si="40"/>
        <v>82.617647058823536</v>
      </c>
      <c r="G306" t="s">
        <v>14</v>
      </c>
      <c r="H306">
        <v>32</v>
      </c>
      <c r="I306" t="s">
        <v>21</v>
      </c>
      <c r="J306" t="s">
        <v>22</v>
      </c>
      <c r="K306">
        <v>1452146400</v>
      </c>
      <c r="L306">
        <v>1452578400</v>
      </c>
      <c r="M306" t="b">
        <v>0</v>
      </c>
      <c r="N306" t="b">
        <v>0</v>
      </c>
      <c r="O306" t="s">
        <v>60</v>
      </c>
      <c r="P306" t="s">
        <v>2038</v>
      </c>
      <c r="Q306" t="s">
        <v>2048</v>
      </c>
      <c r="R306" s="8">
        <f t="shared" si="41"/>
        <v>42376.25</v>
      </c>
      <c r="S306" s="8" t="str">
        <f t="shared" si="42"/>
        <v>07</v>
      </c>
      <c r="T306" s="8" t="str">
        <f t="shared" si="49"/>
        <v>Jan</v>
      </c>
      <c r="U306" s="8" t="str">
        <f t="shared" si="43"/>
        <v>2016</v>
      </c>
      <c r="V306" s="8">
        <f t="shared" si="44"/>
        <v>42381.25</v>
      </c>
      <c r="W306" t="str">
        <f t="shared" si="45"/>
        <v>12</v>
      </c>
      <c r="X306" t="str">
        <f t="shared" si="46"/>
        <v>01</v>
      </c>
      <c r="Y306" t="str">
        <f t="shared" si="47"/>
        <v>2016</v>
      </c>
      <c r="Z306" s="17">
        <f t="shared" si="48"/>
        <v>5</v>
      </c>
    </row>
    <row r="307" spans="1:26" x14ac:dyDescent="0.3">
      <c r="A307">
        <v>304</v>
      </c>
      <c r="B307" s="4" t="s">
        <v>660</v>
      </c>
      <c r="C307" s="3" t="s">
        <v>661</v>
      </c>
      <c r="D307">
        <v>2100</v>
      </c>
      <c r="E307">
        <v>11469</v>
      </c>
      <c r="F307" s="17">
        <f t="shared" si="40"/>
        <v>546.14285714285722</v>
      </c>
      <c r="G307" t="s">
        <v>20</v>
      </c>
      <c r="H307">
        <v>142</v>
      </c>
      <c r="I307" t="s">
        <v>21</v>
      </c>
      <c r="J307" t="s">
        <v>22</v>
      </c>
      <c r="K307">
        <v>1470546000</v>
      </c>
      <c r="L307">
        <v>1474088400</v>
      </c>
      <c r="M307" t="b">
        <v>0</v>
      </c>
      <c r="N307" t="b">
        <v>0</v>
      </c>
      <c r="O307" t="s">
        <v>42</v>
      </c>
      <c r="P307" t="s">
        <v>2044</v>
      </c>
      <c r="Q307" t="s">
        <v>2045</v>
      </c>
      <c r="R307" s="8">
        <f t="shared" si="41"/>
        <v>42589.208333333328</v>
      </c>
      <c r="S307" s="8" t="str">
        <f t="shared" si="42"/>
        <v>07</v>
      </c>
      <c r="T307" s="8" t="str">
        <f t="shared" si="49"/>
        <v>Aug</v>
      </c>
      <c r="U307" s="8" t="str">
        <f t="shared" si="43"/>
        <v>2016</v>
      </c>
      <c r="V307" s="8">
        <f t="shared" si="44"/>
        <v>42630.208333333328</v>
      </c>
      <c r="W307" t="str">
        <f t="shared" si="45"/>
        <v>17</v>
      </c>
      <c r="X307" t="str">
        <f t="shared" si="46"/>
        <v>09</v>
      </c>
      <c r="Y307" t="str">
        <f t="shared" si="47"/>
        <v>2016</v>
      </c>
      <c r="Z307" s="17">
        <f t="shared" si="48"/>
        <v>41</v>
      </c>
    </row>
    <row r="308" spans="1:26" x14ac:dyDescent="0.3">
      <c r="A308">
        <v>305</v>
      </c>
      <c r="B308" s="4" t="s">
        <v>662</v>
      </c>
      <c r="C308" s="3" t="s">
        <v>663</v>
      </c>
      <c r="D308">
        <v>2800</v>
      </c>
      <c r="E308">
        <v>8014</v>
      </c>
      <c r="F308" s="17">
        <f t="shared" si="40"/>
        <v>286.21428571428572</v>
      </c>
      <c r="G308" t="s">
        <v>20</v>
      </c>
      <c r="H308">
        <v>85</v>
      </c>
      <c r="I308" t="s">
        <v>21</v>
      </c>
      <c r="J308" t="s">
        <v>22</v>
      </c>
      <c r="K308">
        <v>1458363600</v>
      </c>
      <c r="L308">
        <v>1461906000</v>
      </c>
      <c r="M308" t="b">
        <v>0</v>
      </c>
      <c r="N308" t="b">
        <v>0</v>
      </c>
      <c r="O308" t="s">
        <v>33</v>
      </c>
      <c r="P308" t="s">
        <v>2042</v>
      </c>
      <c r="Q308" t="s">
        <v>2043</v>
      </c>
      <c r="R308" s="8">
        <f t="shared" si="41"/>
        <v>42448.208333333328</v>
      </c>
      <c r="S308" s="8" t="str">
        <f t="shared" si="42"/>
        <v>19</v>
      </c>
      <c r="T308" s="8" t="str">
        <f t="shared" si="49"/>
        <v>Mar</v>
      </c>
      <c r="U308" s="8" t="str">
        <f t="shared" si="43"/>
        <v>2016</v>
      </c>
      <c r="V308" s="8">
        <f t="shared" si="44"/>
        <v>42489.208333333328</v>
      </c>
      <c r="W308" t="str">
        <f t="shared" si="45"/>
        <v>29</v>
      </c>
      <c r="X308" t="str">
        <f t="shared" si="46"/>
        <v>04</v>
      </c>
      <c r="Y308" t="str">
        <f t="shared" si="47"/>
        <v>2016</v>
      </c>
      <c r="Z308" s="17">
        <f t="shared" si="48"/>
        <v>41</v>
      </c>
    </row>
    <row r="309" spans="1:26" ht="31.2" x14ac:dyDescent="0.3">
      <c r="A309">
        <v>306</v>
      </c>
      <c r="B309" s="4" t="s">
        <v>664</v>
      </c>
      <c r="C309" s="3" t="s">
        <v>665</v>
      </c>
      <c r="D309">
        <v>6500</v>
      </c>
      <c r="E309">
        <v>514</v>
      </c>
      <c r="F309" s="17">
        <f t="shared" si="40"/>
        <v>7.9076923076923071</v>
      </c>
      <c r="G309" t="s">
        <v>14</v>
      </c>
      <c r="H309">
        <v>7</v>
      </c>
      <c r="I309" t="s">
        <v>21</v>
      </c>
      <c r="J309" t="s">
        <v>22</v>
      </c>
      <c r="K309">
        <v>1500008400</v>
      </c>
      <c r="L309">
        <v>1500267600</v>
      </c>
      <c r="M309" t="b">
        <v>0</v>
      </c>
      <c r="N309" t="b">
        <v>1</v>
      </c>
      <c r="O309" t="s">
        <v>33</v>
      </c>
      <c r="P309" t="s">
        <v>2042</v>
      </c>
      <c r="Q309" t="s">
        <v>2043</v>
      </c>
      <c r="R309" s="8">
        <f t="shared" si="41"/>
        <v>42930.208333333328</v>
      </c>
      <c r="S309" s="8" t="str">
        <f t="shared" si="42"/>
        <v>14</v>
      </c>
      <c r="T309" s="8" t="str">
        <f t="shared" si="49"/>
        <v>Jul</v>
      </c>
      <c r="U309" s="8" t="str">
        <f t="shared" si="43"/>
        <v>2017</v>
      </c>
      <c r="V309" s="8">
        <f t="shared" si="44"/>
        <v>42933.208333333328</v>
      </c>
      <c r="W309" t="str">
        <f t="shared" si="45"/>
        <v>17</v>
      </c>
      <c r="X309" t="str">
        <f t="shared" si="46"/>
        <v>07</v>
      </c>
      <c r="Y309" t="str">
        <f t="shared" si="47"/>
        <v>2017</v>
      </c>
      <c r="Z309" s="17">
        <f t="shared" si="48"/>
        <v>3</v>
      </c>
    </row>
    <row r="310" spans="1:26" ht="31.2" x14ac:dyDescent="0.3">
      <c r="A310">
        <v>307</v>
      </c>
      <c r="B310" s="4" t="s">
        <v>666</v>
      </c>
      <c r="C310" s="3" t="s">
        <v>667</v>
      </c>
      <c r="D310">
        <v>32900</v>
      </c>
      <c r="E310">
        <v>43473</v>
      </c>
      <c r="F310" s="17">
        <f t="shared" si="40"/>
        <v>132.13677811550153</v>
      </c>
      <c r="G310" t="s">
        <v>20</v>
      </c>
      <c r="H310">
        <v>659</v>
      </c>
      <c r="I310" t="s">
        <v>36</v>
      </c>
      <c r="J310" t="s">
        <v>37</v>
      </c>
      <c r="K310">
        <v>1338958800</v>
      </c>
      <c r="L310">
        <v>1340686800</v>
      </c>
      <c r="M310" t="b">
        <v>0</v>
      </c>
      <c r="N310" t="b">
        <v>1</v>
      </c>
      <c r="O310" t="s">
        <v>119</v>
      </c>
      <c r="P310" t="s">
        <v>2050</v>
      </c>
      <c r="Q310" t="s">
        <v>2056</v>
      </c>
      <c r="R310" s="8">
        <f t="shared" si="41"/>
        <v>41066.208333333336</v>
      </c>
      <c r="S310" s="8" t="str">
        <f t="shared" si="42"/>
        <v>06</v>
      </c>
      <c r="T310" s="8" t="str">
        <f t="shared" si="49"/>
        <v>Jun</v>
      </c>
      <c r="U310" s="8" t="str">
        <f t="shared" si="43"/>
        <v>2012</v>
      </c>
      <c r="V310" s="8">
        <f t="shared" si="44"/>
        <v>41086.208333333336</v>
      </c>
      <c r="W310" t="str">
        <f t="shared" si="45"/>
        <v>26</v>
      </c>
      <c r="X310" t="str">
        <f t="shared" si="46"/>
        <v>06</v>
      </c>
      <c r="Y310" t="str">
        <f t="shared" si="47"/>
        <v>2012</v>
      </c>
      <c r="Z310" s="17">
        <f t="shared" si="48"/>
        <v>20</v>
      </c>
    </row>
    <row r="311" spans="1:26" x14ac:dyDescent="0.3">
      <c r="A311">
        <v>308</v>
      </c>
      <c r="B311" s="4" t="s">
        <v>668</v>
      </c>
      <c r="C311" s="3" t="s">
        <v>669</v>
      </c>
      <c r="D311">
        <v>118200</v>
      </c>
      <c r="E311">
        <v>87560</v>
      </c>
      <c r="F311" s="17">
        <f t="shared" si="40"/>
        <v>74.077834179357026</v>
      </c>
      <c r="G311" t="s">
        <v>14</v>
      </c>
      <c r="H311">
        <v>803</v>
      </c>
      <c r="I311" t="s">
        <v>21</v>
      </c>
      <c r="J311" t="s">
        <v>22</v>
      </c>
      <c r="K311">
        <v>1303102800</v>
      </c>
      <c r="L311">
        <v>1303189200</v>
      </c>
      <c r="M311" t="b">
        <v>0</v>
      </c>
      <c r="N311" t="b">
        <v>0</v>
      </c>
      <c r="O311" t="s">
        <v>33</v>
      </c>
      <c r="P311" t="s">
        <v>2042</v>
      </c>
      <c r="Q311" t="s">
        <v>2043</v>
      </c>
      <c r="R311" s="8">
        <f t="shared" si="41"/>
        <v>40651.208333333336</v>
      </c>
      <c r="S311" s="8" t="str">
        <f t="shared" si="42"/>
        <v>18</v>
      </c>
      <c r="T311" s="8" t="str">
        <f t="shared" si="49"/>
        <v>Apr</v>
      </c>
      <c r="U311" s="8" t="str">
        <f t="shared" si="43"/>
        <v>2011</v>
      </c>
      <c r="V311" s="8">
        <f t="shared" si="44"/>
        <v>40652.208333333336</v>
      </c>
      <c r="W311" t="str">
        <f t="shared" si="45"/>
        <v>19</v>
      </c>
      <c r="X311" t="str">
        <f t="shared" si="46"/>
        <v>04</v>
      </c>
      <c r="Y311" t="str">
        <f t="shared" si="47"/>
        <v>2011</v>
      </c>
      <c r="Z311" s="17">
        <f t="shared" si="48"/>
        <v>1</v>
      </c>
    </row>
    <row r="312" spans="1:26" x14ac:dyDescent="0.3">
      <c r="A312">
        <v>309</v>
      </c>
      <c r="B312" s="4" t="s">
        <v>670</v>
      </c>
      <c r="C312" s="3" t="s">
        <v>671</v>
      </c>
      <c r="D312">
        <v>4100</v>
      </c>
      <c r="E312">
        <v>3087</v>
      </c>
      <c r="F312" s="17">
        <f t="shared" si="40"/>
        <v>75.292682926829272</v>
      </c>
      <c r="G312" t="s">
        <v>74</v>
      </c>
      <c r="H312">
        <v>75</v>
      </c>
      <c r="I312" t="s">
        <v>21</v>
      </c>
      <c r="J312" t="s">
        <v>22</v>
      </c>
      <c r="K312">
        <v>1316581200</v>
      </c>
      <c r="L312">
        <v>1318309200</v>
      </c>
      <c r="M312" t="b">
        <v>0</v>
      </c>
      <c r="N312" t="b">
        <v>1</v>
      </c>
      <c r="O312" t="s">
        <v>60</v>
      </c>
      <c r="P312" t="s">
        <v>2038</v>
      </c>
      <c r="Q312" t="s">
        <v>2048</v>
      </c>
      <c r="R312" s="8">
        <f t="shared" si="41"/>
        <v>40807.208333333336</v>
      </c>
      <c r="S312" s="8" t="str">
        <f t="shared" si="42"/>
        <v>21</v>
      </c>
      <c r="T312" s="8" t="str">
        <f t="shared" si="49"/>
        <v>Sep</v>
      </c>
      <c r="U312" s="8" t="str">
        <f t="shared" si="43"/>
        <v>2011</v>
      </c>
      <c r="V312" s="8">
        <f t="shared" si="44"/>
        <v>40827.208333333336</v>
      </c>
      <c r="W312" t="str">
        <f t="shared" si="45"/>
        <v>11</v>
      </c>
      <c r="X312" t="str">
        <f t="shared" si="46"/>
        <v>10</v>
      </c>
      <c r="Y312" t="str">
        <f t="shared" si="47"/>
        <v>2011</v>
      </c>
      <c r="Z312" s="17">
        <f t="shared" si="48"/>
        <v>20</v>
      </c>
    </row>
    <row r="313" spans="1:26" x14ac:dyDescent="0.3">
      <c r="A313">
        <v>310</v>
      </c>
      <c r="B313" s="4" t="s">
        <v>672</v>
      </c>
      <c r="C313" s="3" t="s">
        <v>673</v>
      </c>
      <c r="D313">
        <v>7800</v>
      </c>
      <c r="E313">
        <v>1586</v>
      </c>
      <c r="F313" s="17">
        <f t="shared" si="40"/>
        <v>20.333333333333332</v>
      </c>
      <c r="G313" t="s">
        <v>14</v>
      </c>
      <c r="H313">
        <v>16</v>
      </c>
      <c r="I313" t="s">
        <v>21</v>
      </c>
      <c r="J313" t="s">
        <v>22</v>
      </c>
      <c r="K313">
        <v>1270789200</v>
      </c>
      <c r="L313">
        <v>1272171600</v>
      </c>
      <c r="M313" t="b">
        <v>0</v>
      </c>
      <c r="N313" t="b">
        <v>0</v>
      </c>
      <c r="O313" t="s">
        <v>89</v>
      </c>
      <c r="P313" t="s">
        <v>2053</v>
      </c>
      <c r="Q313" t="s">
        <v>2054</v>
      </c>
      <c r="R313" s="8">
        <f t="shared" si="41"/>
        <v>40277.208333333336</v>
      </c>
      <c r="S313" s="8" t="str">
        <f t="shared" si="42"/>
        <v>09</v>
      </c>
      <c r="T313" s="8" t="str">
        <f t="shared" si="49"/>
        <v>Apr</v>
      </c>
      <c r="U313" s="8" t="str">
        <f t="shared" si="43"/>
        <v>2010</v>
      </c>
      <c r="V313" s="8">
        <f t="shared" si="44"/>
        <v>40293.208333333336</v>
      </c>
      <c r="W313" t="str">
        <f t="shared" si="45"/>
        <v>25</v>
      </c>
      <c r="X313" t="str">
        <f t="shared" si="46"/>
        <v>04</v>
      </c>
      <c r="Y313" t="str">
        <f t="shared" si="47"/>
        <v>2010</v>
      </c>
      <c r="Z313" s="17">
        <f t="shared" si="48"/>
        <v>16</v>
      </c>
    </row>
    <row r="314" spans="1:26" x14ac:dyDescent="0.3">
      <c r="A314">
        <v>311</v>
      </c>
      <c r="B314" s="4" t="s">
        <v>674</v>
      </c>
      <c r="C314" s="3" t="s">
        <v>675</v>
      </c>
      <c r="D314">
        <v>6300</v>
      </c>
      <c r="E314">
        <v>12812</v>
      </c>
      <c r="F314" s="17">
        <f t="shared" si="40"/>
        <v>203.36507936507937</v>
      </c>
      <c r="G314" t="s">
        <v>20</v>
      </c>
      <c r="H314">
        <v>121</v>
      </c>
      <c r="I314" t="s">
        <v>21</v>
      </c>
      <c r="J314" t="s">
        <v>22</v>
      </c>
      <c r="K314">
        <v>1297836000</v>
      </c>
      <c r="L314">
        <v>1298872800</v>
      </c>
      <c r="M314" t="b">
        <v>0</v>
      </c>
      <c r="N314" t="b">
        <v>0</v>
      </c>
      <c r="O314" t="s">
        <v>33</v>
      </c>
      <c r="P314" t="s">
        <v>2042</v>
      </c>
      <c r="Q314" t="s">
        <v>2043</v>
      </c>
      <c r="R314" s="8">
        <f t="shared" si="41"/>
        <v>40590.25</v>
      </c>
      <c r="S314" s="8" t="str">
        <f t="shared" si="42"/>
        <v>16</v>
      </c>
      <c r="T314" s="8" t="str">
        <f t="shared" si="49"/>
        <v>Feb</v>
      </c>
      <c r="U314" s="8" t="str">
        <f t="shared" si="43"/>
        <v>2011</v>
      </c>
      <c r="V314" s="8">
        <f t="shared" si="44"/>
        <v>40602.25</v>
      </c>
      <c r="W314" t="str">
        <f t="shared" si="45"/>
        <v>28</v>
      </c>
      <c r="X314" t="str">
        <f t="shared" si="46"/>
        <v>02</v>
      </c>
      <c r="Y314" t="str">
        <f t="shared" si="47"/>
        <v>2011</v>
      </c>
      <c r="Z314" s="17">
        <f t="shared" si="48"/>
        <v>12</v>
      </c>
    </row>
    <row r="315" spans="1:26" x14ac:dyDescent="0.3">
      <c r="A315">
        <v>312</v>
      </c>
      <c r="B315" s="4" t="s">
        <v>676</v>
      </c>
      <c r="C315" s="3" t="s">
        <v>677</v>
      </c>
      <c r="D315">
        <v>59100</v>
      </c>
      <c r="E315">
        <v>183345</v>
      </c>
      <c r="F315" s="17">
        <f t="shared" si="40"/>
        <v>310.2284263959391</v>
      </c>
      <c r="G315" t="s">
        <v>20</v>
      </c>
      <c r="H315">
        <v>3742</v>
      </c>
      <c r="I315" t="s">
        <v>21</v>
      </c>
      <c r="J315" t="s">
        <v>22</v>
      </c>
      <c r="K315">
        <v>1382677200</v>
      </c>
      <c r="L315">
        <v>1383282000</v>
      </c>
      <c r="M315" t="b">
        <v>0</v>
      </c>
      <c r="N315" t="b">
        <v>0</v>
      </c>
      <c r="O315" t="s">
        <v>33</v>
      </c>
      <c r="P315" t="s">
        <v>2042</v>
      </c>
      <c r="Q315" t="s">
        <v>2043</v>
      </c>
      <c r="R315" s="8">
        <f t="shared" si="41"/>
        <v>41572.208333333336</v>
      </c>
      <c r="S315" s="8" t="str">
        <f t="shared" si="42"/>
        <v>25</v>
      </c>
      <c r="T315" s="8" t="str">
        <f t="shared" si="49"/>
        <v>Oct</v>
      </c>
      <c r="U315" s="8" t="str">
        <f t="shared" si="43"/>
        <v>2013</v>
      </c>
      <c r="V315" s="8">
        <f t="shared" si="44"/>
        <v>41579.208333333336</v>
      </c>
      <c r="W315" t="str">
        <f t="shared" si="45"/>
        <v>01</v>
      </c>
      <c r="X315" t="str">
        <f t="shared" si="46"/>
        <v>11</v>
      </c>
      <c r="Y315" t="str">
        <f t="shared" si="47"/>
        <v>2013</v>
      </c>
      <c r="Z315" s="17">
        <f t="shared" si="48"/>
        <v>7</v>
      </c>
    </row>
    <row r="316" spans="1:26" x14ac:dyDescent="0.3">
      <c r="A316">
        <v>313</v>
      </c>
      <c r="B316" s="4" t="s">
        <v>678</v>
      </c>
      <c r="C316" s="3" t="s">
        <v>679</v>
      </c>
      <c r="D316">
        <v>2200</v>
      </c>
      <c r="E316">
        <v>8697</v>
      </c>
      <c r="F316" s="17">
        <f t="shared" si="40"/>
        <v>395.31818181818181</v>
      </c>
      <c r="G316" t="s">
        <v>20</v>
      </c>
      <c r="H316">
        <v>223</v>
      </c>
      <c r="I316" t="s">
        <v>21</v>
      </c>
      <c r="J316" t="s">
        <v>22</v>
      </c>
      <c r="K316">
        <v>1330322400</v>
      </c>
      <c r="L316">
        <v>1330495200</v>
      </c>
      <c r="M316" t="b">
        <v>0</v>
      </c>
      <c r="N316" t="b">
        <v>0</v>
      </c>
      <c r="O316" t="s">
        <v>23</v>
      </c>
      <c r="P316" t="s">
        <v>2038</v>
      </c>
      <c r="Q316" t="s">
        <v>2039</v>
      </c>
      <c r="R316" s="8">
        <f t="shared" si="41"/>
        <v>40966.25</v>
      </c>
      <c r="S316" s="8" t="str">
        <f t="shared" si="42"/>
        <v>27</v>
      </c>
      <c r="T316" s="8" t="str">
        <f t="shared" si="49"/>
        <v>Feb</v>
      </c>
      <c r="U316" s="8" t="str">
        <f t="shared" si="43"/>
        <v>2012</v>
      </c>
      <c r="V316" s="8">
        <f t="shared" si="44"/>
        <v>40968.25</v>
      </c>
      <c r="W316" t="str">
        <f t="shared" si="45"/>
        <v>29</v>
      </c>
      <c r="X316" t="str">
        <f t="shared" si="46"/>
        <v>02</v>
      </c>
      <c r="Y316" t="str">
        <f t="shared" si="47"/>
        <v>2012</v>
      </c>
      <c r="Z316" s="17">
        <f t="shared" si="48"/>
        <v>2</v>
      </c>
    </row>
    <row r="317" spans="1:26" x14ac:dyDescent="0.3">
      <c r="A317">
        <v>314</v>
      </c>
      <c r="B317" s="4" t="s">
        <v>680</v>
      </c>
      <c r="C317" s="3" t="s">
        <v>681</v>
      </c>
      <c r="D317">
        <v>1400</v>
      </c>
      <c r="E317">
        <v>4126</v>
      </c>
      <c r="F317" s="17">
        <f t="shared" si="40"/>
        <v>294.71428571428572</v>
      </c>
      <c r="G317" t="s">
        <v>20</v>
      </c>
      <c r="H317">
        <v>133</v>
      </c>
      <c r="I317" t="s">
        <v>21</v>
      </c>
      <c r="J317" t="s">
        <v>22</v>
      </c>
      <c r="K317">
        <v>1552366800</v>
      </c>
      <c r="L317">
        <v>1552798800</v>
      </c>
      <c r="M317" t="b">
        <v>0</v>
      </c>
      <c r="N317" t="b">
        <v>1</v>
      </c>
      <c r="O317" t="s">
        <v>42</v>
      </c>
      <c r="P317" t="s">
        <v>2044</v>
      </c>
      <c r="Q317" t="s">
        <v>2045</v>
      </c>
      <c r="R317" s="8">
        <f t="shared" si="41"/>
        <v>43536.208333333328</v>
      </c>
      <c r="S317" s="8" t="str">
        <f t="shared" si="42"/>
        <v>12</v>
      </c>
      <c r="T317" s="8" t="str">
        <f t="shared" si="49"/>
        <v>Mar</v>
      </c>
      <c r="U317" s="8" t="str">
        <f t="shared" si="43"/>
        <v>2019</v>
      </c>
      <c r="V317" s="8">
        <f t="shared" si="44"/>
        <v>43541.208333333328</v>
      </c>
      <c r="W317" t="str">
        <f t="shared" si="45"/>
        <v>17</v>
      </c>
      <c r="X317" t="str">
        <f t="shared" si="46"/>
        <v>03</v>
      </c>
      <c r="Y317" t="str">
        <f t="shared" si="47"/>
        <v>2019</v>
      </c>
      <c r="Z317" s="17">
        <f t="shared" si="48"/>
        <v>5</v>
      </c>
    </row>
    <row r="318" spans="1:26" ht="31.2" x14ac:dyDescent="0.3">
      <c r="A318">
        <v>315</v>
      </c>
      <c r="B318" s="4" t="s">
        <v>682</v>
      </c>
      <c r="C318" s="3" t="s">
        <v>683</v>
      </c>
      <c r="D318">
        <v>9500</v>
      </c>
      <c r="E318">
        <v>3220</v>
      </c>
      <c r="F318" s="17">
        <f t="shared" si="40"/>
        <v>33.89473684210526</v>
      </c>
      <c r="G318" t="s">
        <v>14</v>
      </c>
      <c r="H318">
        <v>31</v>
      </c>
      <c r="I318" t="s">
        <v>21</v>
      </c>
      <c r="J318" t="s">
        <v>22</v>
      </c>
      <c r="K318">
        <v>1400907600</v>
      </c>
      <c r="L318">
        <v>1403413200</v>
      </c>
      <c r="M318" t="b">
        <v>0</v>
      </c>
      <c r="N318" t="b">
        <v>0</v>
      </c>
      <c r="O318" t="s">
        <v>33</v>
      </c>
      <c r="P318" t="s">
        <v>2042</v>
      </c>
      <c r="Q318" t="s">
        <v>2043</v>
      </c>
      <c r="R318" s="8">
        <f t="shared" si="41"/>
        <v>41783.208333333336</v>
      </c>
      <c r="S318" s="8" t="str">
        <f t="shared" si="42"/>
        <v>24</v>
      </c>
      <c r="T318" s="8" t="str">
        <f t="shared" si="49"/>
        <v>May</v>
      </c>
      <c r="U318" s="8" t="str">
        <f t="shared" si="43"/>
        <v>2014</v>
      </c>
      <c r="V318" s="8">
        <f t="shared" si="44"/>
        <v>41812.208333333336</v>
      </c>
      <c r="W318" t="str">
        <f t="shared" si="45"/>
        <v>22</v>
      </c>
      <c r="X318" t="str">
        <f t="shared" si="46"/>
        <v>06</v>
      </c>
      <c r="Y318" t="str">
        <f t="shared" si="47"/>
        <v>2014</v>
      </c>
      <c r="Z318" s="17">
        <f t="shared" si="48"/>
        <v>29</v>
      </c>
    </row>
    <row r="319" spans="1:26" x14ac:dyDescent="0.3">
      <c r="A319">
        <v>316</v>
      </c>
      <c r="B319" s="4" t="s">
        <v>684</v>
      </c>
      <c r="C319" s="3" t="s">
        <v>685</v>
      </c>
      <c r="D319">
        <v>9600</v>
      </c>
      <c r="E319">
        <v>6401</v>
      </c>
      <c r="F319" s="17">
        <f t="shared" si="40"/>
        <v>66.677083333333329</v>
      </c>
      <c r="G319" t="s">
        <v>14</v>
      </c>
      <c r="H319">
        <v>108</v>
      </c>
      <c r="I319" t="s">
        <v>107</v>
      </c>
      <c r="J319" t="s">
        <v>108</v>
      </c>
      <c r="K319">
        <v>1574143200</v>
      </c>
      <c r="L319">
        <v>1574229600</v>
      </c>
      <c r="M319" t="b">
        <v>0</v>
      </c>
      <c r="N319" t="b">
        <v>1</v>
      </c>
      <c r="O319" t="s">
        <v>17</v>
      </c>
      <c r="P319" t="s">
        <v>2036</v>
      </c>
      <c r="Q319" t="s">
        <v>2037</v>
      </c>
      <c r="R319" s="8">
        <f t="shared" si="41"/>
        <v>43788.25</v>
      </c>
      <c r="S319" s="8" t="str">
        <f t="shared" si="42"/>
        <v>19</v>
      </c>
      <c r="T319" s="8" t="str">
        <f t="shared" si="49"/>
        <v>Nov</v>
      </c>
      <c r="U319" s="8" t="str">
        <f t="shared" si="43"/>
        <v>2019</v>
      </c>
      <c r="V319" s="8">
        <f t="shared" si="44"/>
        <v>43789.25</v>
      </c>
      <c r="W319" t="str">
        <f t="shared" si="45"/>
        <v>20</v>
      </c>
      <c r="X319" t="str">
        <f t="shared" si="46"/>
        <v>11</v>
      </c>
      <c r="Y319" t="str">
        <f t="shared" si="47"/>
        <v>2019</v>
      </c>
      <c r="Z319" s="17">
        <f t="shared" si="48"/>
        <v>1</v>
      </c>
    </row>
    <row r="320" spans="1:26" x14ac:dyDescent="0.3">
      <c r="A320">
        <v>317</v>
      </c>
      <c r="B320" s="4" t="s">
        <v>686</v>
      </c>
      <c r="C320" s="3" t="s">
        <v>687</v>
      </c>
      <c r="D320">
        <v>6600</v>
      </c>
      <c r="E320">
        <v>1269</v>
      </c>
      <c r="F320" s="17">
        <f t="shared" si="40"/>
        <v>19.227272727272727</v>
      </c>
      <c r="G320" t="s">
        <v>14</v>
      </c>
      <c r="H320">
        <v>30</v>
      </c>
      <c r="I320" t="s">
        <v>21</v>
      </c>
      <c r="J320" t="s">
        <v>22</v>
      </c>
      <c r="K320">
        <v>1494738000</v>
      </c>
      <c r="L320">
        <v>1495861200</v>
      </c>
      <c r="M320" t="b">
        <v>0</v>
      </c>
      <c r="N320" t="b">
        <v>0</v>
      </c>
      <c r="O320" t="s">
        <v>33</v>
      </c>
      <c r="P320" t="s">
        <v>2042</v>
      </c>
      <c r="Q320" t="s">
        <v>2043</v>
      </c>
      <c r="R320" s="8">
        <f t="shared" si="41"/>
        <v>42869.208333333328</v>
      </c>
      <c r="S320" s="8" t="str">
        <f t="shared" si="42"/>
        <v>14</v>
      </c>
      <c r="T320" s="8" t="str">
        <f t="shared" si="49"/>
        <v>May</v>
      </c>
      <c r="U320" s="8" t="str">
        <f t="shared" si="43"/>
        <v>2017</v>
      </c>
      <c r="V320" s="8">
        <f t="shared" si="44"/>
        <v>42882.208333333328</v>
      </c>
      <c r="W320" t="str">
        <f t="shared" si="45"/>
        <v>27</v>
      </c>
      <c r="X320" t="str">
        <f t="shared" si="46"/>
        <v>05</v>
      </c>
      <c r="Y320" t="str">
        <f t="shared" si="47"/>
        <v>2017</v>
      </c>
      <c r="Z320" s="17">
        <f t="shared" si="48"/>
        <v>13</v>
      </c>
    </row>
    <row r="321" spans="1:26" ht="31.2" x14ac:dyDescent="0.3">
      <c r="A321">
        <v>318</v>
      </c>
      <c r="B321" s="4" t="s">
        <v>688</v>
      </c>
      <c r="C321" s="3" t="s">
        <v>689</v>
      </c>
      <c r="D321">
        <v>5700</v>
      </c>
      <c r="E321">
        <v>903</v>
      </c>
      <c r="F321" s="17">
        <f t="shared" si="40"/>
        <v>15.842105263157894</v>
      </c>
      <c r="G321" t="s">
        <v>14</v>
      </c>
      <c r="H321">
        <v>17</v>
      </c>
      <c r="I321" t="s">
        <v>21</v>
      </c>
      <c r="J321" t="s">
        <v>22</v>
      </c>
      <c r="K321">
        <v>1392357600</v>
      </c>
      <c r="L321">
        <v>1392530400</v>
      </c>
      <c r="M321" t="b">
        <v>0</v>
      </c>
      <c r="N321" t="b">
        <v>0</v>
      </c>
      <c r="O321" t="s">
        <v>23</v>
      </c>
      <c r="P321" t="s">
        <v>2038</v>
      </c>
      <c r="Q321" t="s">
        <v>2039</v>
      </c>
      <c r="R321" s="8">
        <f t="shared" si="41"/>
        <v>41684.25</v>
      </c>
      <c r="S321" s="8" t="str">
        <f t="shared" si="42"/>
        <v>14</v>
      </c>
      <c r="T321" s="8" t="str">
        <f t="shared" si="49"/>
        <v>Feb</v>
      </c>
      <c r="U321" s="8" t="str">
        <f t="shared" si="43"/>
        <v>2014</v>
      </c>
      <c r="V321" s="8">
        <f t="shared" si="44"/>
        <v>41686.25</v>
      </c>
      <c r="W321" t="str">
        <f t="shared" si="45"/>
        <v>16</v>
      </c>
      <c r="X321" t="str">
        <f t="shared" si="46"/>
        <v>02</v>
      </c>
      <c r="Y321" t="str">
        <f t="shared" si="47"/>
        <v>2014</v>
      </c>
      <c r="Z321" s="17">
        <f t="shared" si="48"/>
        <v>2</v>
      </c>
    </row>
    <row r="322" spans="1:26" x14ac:dyDescent="0.3">
      <c r="A322">
        <v>319</v>
      </c>
      <c r="B322" s="4" t="s">
        <v>690</v>
      </c>
      <c r="C322" s="3" t="s">
        <v>691</v>
      </c>
      <c r="D322">
        <v>8400</v>
      </c>
      <c r="E322">
        <v>3251</v>
      </c>
      <c r="F322" s="17">
        <f t="shared" si="40"/>
        <v>38.702380952380956</v>
      </c>
      <c r="G322" t="s">
        <v>74</v>
      </c>
      <c r="H322">
        <v>64</v>
      </c>
      <c r="I322" t="s">
        <v>21</v>
      </c>
      <c r="J322" t="s">
        <v>22</v>
      </c>
      <c r="K322">
        <v>1281589200</v>
      </c>
      <c r="L322">
        <v>1283662800</v>
      </c>
      <c r="M322" t="b">
        <v>0</v>
      </c>
      <c r="N322" t="b">
        <v>0</v>
      </c>
      <c r="O322" t="s">
        <v>28</v>
      </c>
      <c r="P322" t="s">
        <v>2040</v>
      </c>
      <c r="Q322" t="s">
        <v>2041</v>
      </c>
      <c r="R322" s="8">
        <f t="shared" si="41"/>
        <v>40402.208333333336</v>
      </c>
      <c r="S322" s="8" t="str">
        <f t="shared" si="42"/>
        <v>12</v>
      </c>
      <c r="T322" s="8" t="str">
        <f t="shared" si="49"/>
        <v>Aug</v>
      </c>
      <c r="U322" s="8" t="str">
        <f t="shared" si="43"/>
        <v>2010</v>
      </c>
      <c r="V322" s="8">
        <f t="shared" si="44"/>
        <v>40426.208333333336</v>
      </c>
      <c r="W322" t="str">
        <f t="shared" si="45"/>
        <v>05</v>
      </c>
      <c r="X322" t="str">
        <f t="shared" si="46"/>
        <v>09</v>
      </c>
      <c r="Y322" t="str">
        <f t="shared" si="47"/>
        <v>2010</v>
      </c>
      <c r="Z322" s="17">
        <f t="shared" si="48"/>
        <v>24</v>
      </c>
    </row>
    <row r="323" spans="1:26" x14ac:dyDescent="0.3">
      <c r="A323">
        <v>320</v>
      </c>
      <c r="B323" s="4" t="s">
        <v>692</v>
      </c>
      <c r="C323" s="3" t="s">
        <v>693</v>
      </c>
      <c r="D323">
        <v>84400</v>
      </c>
      <c r="E323">
        <v>8092</v>
      </c>
      <c r="F323" s="17">
        <f t="shared" si="40"/>
        <v>9.5876777251184837</v>
      </c>
      <c r="G323" t="s">
        <v>14</v>
      </c>
      <c r="H323">
        <v>80</v>
      </c>
      <c r="I323" t="s">
        <v>21</v>
      </c>
      <c r="J323" t="s">
        <v>22</v>
      </c>
      <c r="K323">
        <v>1305003600</v>
      </c>
      <c r="L323">
        <v>1305781200</v>
      </c>
      <c r="M323" t="b">
        <v>0</v>
      </c>
      <c r="N323" t="b">
        <v>0</v>
      </c>
      <c r="O323" t="s">
        <v>119</v>
      </c>
      <c r="P323" t="s">
        <v>2050</v>
      </c>
      <c r="Q323" t="s">
        <v>2056</v>
      </c>
      <c r="R323" s="8">
        <f t="shared" si="41"/>
        <v>40673.208333333336</v>
      </c>
      <c r="S323" s="8" t="str">
        <f t="shared" si="42"/>
        <v>10</v>
      </c>
      <c r="T323" s="8" t="str">
        <f t="shared" si="49"/>
        <v>May</v>
      </c>
      <c r="U323" s="8" t="str">
        <f t="shared" si="43"/>
        <v>2011</v>
      </c>
      <c r="V323" s="8">
        <f t="shared" si="44"/>
        <v>40682.208333333336</v>
      </c>
      <c r="W323" t="str">
        <f t="shared" si="45"/>
        <v>19</v>
      </c>
      <c r="X323" t="str">
        <f t="shared" si="46"/>
        <v>05</v>
      </c>
      <c r="Y323" t="str">
        <f t="shared" si="47"/>
        <v>2011</v>
      </c>
      <c r="Z323" s="17">
        <f t="shared" si="48"/>
        <v>9</v>
      </c>
    </row>
    <row r="324" spans="1:26" ht="31.2" x14ac:dyDescent="0.3">
      <c r="A324">
        <v>321</v>
      </c>
      <c r="B324" s="4" t="s">
        <v>694</v>
      </c>
      <c r="C324" s="3" t="s">
        <v>695</v>
      </c>
      <c r="D324">
        <v>170400</v>
      </c>
      <c r="E324">
        <v>160422</v>
      </c>
      <c r="F324" s="17">
        <f t="shared" ref="F324:F387" si="50">E324/D324*100</f>
        <v>94.144366197183089</v>
      </c>
      <c r="G324" t="s">
        <v>14</v>
      </c>
      <c r="H324">
        <v>2468</v>
      </c>
      <c r="I324" t="s">
        <v>21</v>
      </c>
      <c r="J324" t="s">
        <v>22</v>
      </c>
      <c r="K324">
        <v>1301634000</v>
      </c>
      <c r="L324">
        <v>1302325200</v>
      </c>
      <c r="M324" t="b">
        <v>0</v>
      </c>
      <c r="N324" t="b">
        <v>0</v>
      </c>
      <c r="O324" t="s">
        <v>100</v>
      </c>
      <c r="P324" t="s">
        <v>2044</v>
      </c>
      <c r="Q324" t="s">
        <v>2055</v>
      </c>
      <c r="R324" s="8">
        <f t="shared" ref="R324:R387" si="51">(((K324/60)/60)/24)+DATE(1970,1,1)</f>
        <v>40634.208333333336</v>
      </c>
      <c r="S324" s="8" t="str">
        <f t="shared" ref="S324:S387" si="52">TEXT(R324,"dd")</f>
        <v>01</v>
      </c>
      <c r="T324" s="8" t="str">
        <f t="shared" si="49"/>
        <v>Apr</v>
      </c>
      <c r="U324" s="8" t="str">
        <f t="shared" ref="U324:U387" si="53">TEXT(R324,"yyyy")</f>
        <v>2011</v>
      </c>
      <c r="V324" s="8">
        <f t="shared" ref="V324:V387" si="54">(((L324/60)/60)/24)+DATE(1970,1,1)</f>
        <v>40642.208333333336</v>
      </c>
      <c r="W324" t="str">
        <f t="shared" ref="W324:W387" si="55">TEXT(V324,"dd")</f>
        <v>09</v>
      </c>
      <c r="X324" t="str">
        <f t="shared" ref="X324:X387" si="56">TEXT(V324,"mm")</f>
        <v>04</v>
      </c>
      <c r="Y324" t="str">
        <f t="shared" ref="Y324:Y387" si="57">TEXT(V324,"yyyy")</f>
        <v>2011</v>
      </c>
      <c r="Z324" s="17">
        <f t="shared" ref="Z324:Z387" si="58">V324-R324</f>
        <v>8</v>
      </c>
    </row>
    <row r="325" spans="1:26" ht="31.2" x14ac:dyDescent="0.3">
      <c r="A325">
        <v>322</v>
      </c>
      <c r="B325" s="4" t="s">
        <v>696</v>
      </c>
      <c r="C325" s="3" t="s">
        <v>697</v>
      </c>
      <c r="D325">
        <v>117900</v>
      </c>
      <c r="E325">
        <v>196377</v>
      </c>
      <c r="F325" s="17">
        <f t="shared" si="50"/>
        <v>166.56234096692114</v>
      </c>
      <c r="G325" t="s">
        <v>20</v>
      </c>
      <c r="H325">
        <v>5168</v>
      </c>
      <c r="I325" t="s">
        <v>21</v>
      </c>
      <c r="J325" t="s">
        <v>22</v>
      </c>
      <c r="K325">
        <v>1290664800</v>
      </c>
      <c r="L325">
        <v>1291788000</v>
      </c>
      <c r="M325" t="b">
        <v>0</v>
      </c>
      <c r="N325" t="b">
        <v>0</v>
      </c>
      <c r="O325" t="s">
        <v>33</v>
      </c>
      <c r="P325" t="s">
        <v>2042</v>
      </c>
      <c r="Q325" t="s">
        <v>2043</v>
      </c>
      <c r="R325" s="8">
        <f t="shared" si="51"/>
        <v>40507.25</v>
      </c>
      <c r="S325" s="8" t="str">
        <f t="shared" si="52"/>
        <v>25</v>
      </c>
      <c r="T325" s="8" t="str">
        <f t="shared" si="49"/>
        <v>Nov</v>
      </c>
      <c r="U325" s="8" t="str">
        <f t="shared" si="53"/>
        <v>2010</v>
      </c>
      <c r="V325" s="8">
        <f t="shared" si="54"/>
        <v>40520.25</v>
      </c>
      <c r="W325" t="str">
        <f t="shared" si="55"/>
        <v>08</v>
      </c>
      <c r="X325" t="str">
        <f t="shared" si="56"/>
        <v>12</v>
      </c>
      <c r="Y325" t="str">
        <f t="shared" si="57"/>
        <v>2010</v>
      </c>
      <c r="Z325" s="17">
        <f t="shared" si="58"/>
        <v>13</v>
      </c>
    </row>
    <row r="326" spans="1:26" x14ac:dyDescent="0.3">
      <c r="A326">
        <v>323</v>
      </c>
      <c r="B326" s="4" t="s">
        <v>698</v>
      </c>
      <c r="C326" s="3" t="s">
        <v>699</v>
      </c>
      <c r="D326">
        <v>8900</v>
      </c>
      <c r="E326">
        <v>2148</v>
      </c>
      <c r="F326" s="17">
        <f t="shared" si="50"/>
        <v>24.134831460674157</v>
      </c>
      <c r="G326" t="s">
        <v>14</v>
      </c>
      <c r="H326">
        <v>26</v>
      </c>
      <c r="I326" t="s">
        <v>40</v>
      </c>
      <c r="J326" t="s">
        <v>41</v>
      </c>
      <c r="K326">
        <v>1395896400</v>
      </c>
      <c r="L326">
        <v>1396069200</v>
      </c>
      <c r="M326" t="b">
        <v>0</v>
      </c>
      <c r="N326" t="b">
        <v>0</v>
      </c>
      <c r="O326" t="s">
        <v>42</v>
      </c>
      <c r="P326" t="s">
        <v>2044</v>
      </c>
      <c r="Q326" t="s">
        <v>2045</v>
      </c>
      <c r="R326" s="8">
        <f t="shared" si="51"/>
        <v>41725.208333333336</v>
      </c>
      <c r="S326" s="8" t="str">
        <f t="shared" si="52"/>
        <v>27</v>
      </c>
      <c r="T326" s="8" t="str">
        <f t="shared" si="49"/>
        <v>Mar</v>
      </c>
      <c r="U326" s="8" t="str">
        <f t="shared" si="53"/>
        <v>2014</v>
      </c>
      <c r="V326" s="8">
        <f t="shared" si="54"/>
        <v>41727.208333333336</v>
      </c>
      <c r="W326" t="str">
        <f t="shared" si="55"/>
        <v>29</v>
      </c>
      <c r="X326" t="str">
        <f t="shared" si="56"/>
        <v>03</v>
      </c>
      <c r="Y326" t="str">
        <f t="shared" si="57"/>
        <v>2014</v>
      </c>
      <c r="Z326" s="17">
        <f t="shared" si="58"/>
        <v>2</v>
      </c>
    </row>
    <row r="327" spans="1:26" x14ac:dyDescent="0.3">
      <c r="A327">
        <v>324</v>
      </c>
      <c r="B327" s="4" t="s">
        <v>700</v>
      </c>
      <c r="C327" s="3" t="s">
        <v>701</v>
      </c>
      <c r="D327">
        <v>7100</v>
      </c>
      <c r="E327">
        <v>11648</v>
      </c>
      <c r="F327" s="17">
        <f t="shared" si="50"/>
        <v>164.05633802816902</v>
      </c>
      <c r="G327" t="s">
        <v>20</v>
      </c>
      <c r="H327">
        <v>307</v>
      </c>
      <c r="I327" t="s">
        <v>21</v>
      </c>
      <c r="J327" t="s">
        <v>22</v>
      </c>
      <c r="K327">
        <v>1434862800</v>
      </c>
      <c r="L327">
        <v>1435899600</v>
      </c>
      <c r="M327" t="b">
        <v>0</v>
      </c>
      <c r="N327" t="b">
        <v>1</v>
      </c>
      <c r="O327" t="s">
        <v>33</v>
      </c>
      <c r="P327" t="s">
        <v>2042</v>
      </c>
      <c r="Q327" t="s">
        <v>2043</v>
      </c>
      <c r="R327" s="8">
        <f t="shared" si="51"/>
        <v>42176.208333333328</v>
      </c>
      <c r="S327" s="8" t="str">
        <f t="shared" si="52"/>
        <v>21</v>
      </c>
      <c r="T327" s="8" t="str">
        <f t="shared" ref="T327:T390" si="59">TEXT(R327,"mmm")</f>
        <v>Jun</v>
      </c>
      <c r="U327" s="8" t="str">
        <f t="shared" si="53"/>
        <v>2015</v>
      </c>
      <c r="V327" s="8">
        <f t="shared" si="54"/>
        <v>42188.208333333328</v>
      </c>
      <c r="W327" t="str">
        <f t="shared" si="55"/>
        <v>03</v>
      </c>
      <c r="X327" t="str">
        <f t="shared" si="56"/>
        <v>07</v>
      </c>
      <c r="Y327" t="str">
        <f t="shared" si="57"/>
        <v>2015</v>
      </c>
      <c r="Z327" s="17">
        <f t="shared" si="58"/>
        <v>12</v>
      </c>
    </row>
    <row r="328" spans="1:26" ht="31.2" x14ac:dyDescent="0.3">
      <c r="A328">
        <v>325</v>
      </c>
      <c r="B328" s="4" t="s">
        <v>702</v>
      </c>
      <c r="C328" s="3" t="s">
        <v>703</v>
      </c>
      <c r="D328">
        <v>6500</v>
      </c>
      <c r="E328">
        <v>5897</v>
      </c>
      <c r="F328" s="17">
        <f t="shared" si="50"/>
        <v>90.723076923076931</v>
      </c>
      <c r="G328" t="s">
        <v>14</v>
      </c>
      <c r="H328">
        <v>73</v>
      </c>
      <c r="I328" t="s">
        <v>21</v>
      </c>
      <c r="J328" t="s">
        <v>22</v>
      </c>
      <c r="K328">
        <v>1529125200</v>
      </c>
      <c r="L328">
        <v>1531112400</v>
      </c>
      <c r="M328" t="b">
        <v>0</v>
      </c>
      <c r="N328" t="b">
        <v>1</v>
      </c>
      <c r="O328" t="s">
        <v>33</v>
      </c>
      <c r="P328" t="s">
        <v>2042</v>
      </c>
      <c r="Q328" t="s">
        <v>2043</v>
      </c>
      <c r="R328" s="8">
        <f t="shared" si="51"/>
        <v>43267.208333333328</v>
      </c>
      <c r="S328" s="8" t="str">
        <f t="shared" si="52"/>
        <v>16</v>
      </c>
      <c r="T328" s="8" t="str">
        <f t="shared" si="59"/>
        <v>Jun</v>
      </c>
      <c r="U328" s="8" t="str">
        <f t="shared" si="53"/>
        <v>2018</v>
      </c>
      <c r="V328" s="8">
        <f t="shared" si="54"/>
        <v>43290.208333333328</v>
      </c>
      <c r="W328" t="str">
        <f t="shared" si="55"/>
        <v>09</v>
      </c>
      <c r="X328" t="str">
        <f t="shared" si="56"/>
        <v>07</v>
      </c>
      <c r="Y328" t="str">
        <f t="shared" si="57"/>
        <v>2018</v>
      </c>
      <c r="Z328" s="17">
        <f t="shared" si="58"/>
        <v>23</v>
      </c>
    </row>
    <row r="329" spans="1:26" ht="31.2" x14ac:dyDescent="0.3">
      <c r="A329">
        <v>326</v>
      </c>
      <c r="B329" s="4" t="s">
        <v>704</v>
      </c>
      <c r="C329" s="3" t="s">
        <v>705</v>
      </c>
      <c r="D329">
        <v>7200</v>
      </c>
      <c r="E329">
        <v>3326</v>
      </c>
      <c r="F329" s="17">
        <f t="shared" si="50"/>
        <v>46.194444444444443</v>
      </c>
      <c r="G329" t="s">
        <v>14</v>
      </c>
      <c r="H329">
        <v>128</v>
      </c>
      <c r="I329" t="s">
        <v>21</v>
      </c>
      <c r="J329" t="s">
        <v>22</v>
      </c>
      <c r="K329">
        <v>1451109600</v>
      </c>
      <c r="L329">
        <v>1451628000</v>
      </c>
      <c r="M329" t="b">
        <v>0</v>
      </c>
      <c r="N329" t="b">
        <v>0</v>
      </c>
      <c r="O329" t="s">
        <v>71</v>
      </c>
      <c r="P329" t="s">
        <v>2044</v>
      </c>
      <c r="Q329" t="s">
        <v>2052</v>
      </c>
      <c r="R329" s="8">
        <f t="shared" si="51"/>
        <v>42364.25</v>
      </c>
      <c r="S329" s="8" t="str">
        <f t="shared" si="52"/>
        <v>26</v>
      </c>
      <c r="T329" s="8" t="str">
        <f t="shared" si="59"/>
        <v>Dec</v>
      </c>
      <c r="U329" s="8" t="str">
        <f t="shared" si="53"/>
        <v>2015</v>
      </c>
      <c r="V329" s="8">
        <f t="shared" si="54"/>
        <v>42370.25</v>
      </c>
      <c r="W329" t="str">
        <f t="shared" si="55"/>
        <v>01</v>
      </c>
      <c r="X329" t="str">
        <f t="shared" si="56"/>
        <v>01</v>
      </c>
      <c r="Y329" t="str">
        <f t="shared" si="57"/>
        <v>2016</v>
      </c>
      <c r="Z329" s="17">
        <f t="shared" si="58"/>
        <v>6</v>
      </c>
    </row>
    <row r="330" spans="1:26" x14ac:dyDescent="0.3">
      <c r="A330">
        <v>327</v>
      </c>
      <c r="B330" s="4" t="s">
        <v>706</v>
      </c>
      <c r="C330" s="3" t="s">
        <v>707</v>
      </c>
      <c r="D330">
        <v>2600</v>
      </c>
      <c r="E330">
        <v>1002</v>
      </c>
      <c r="F330" s="17">
        <f t="shared" si="50"/>
        <v>38.53846153846154</v>
      </c>
      <c r="G330" t="s">
        <v>14</v>
      </c>
      <c r="H330">
        <v>33</v>
      </c>
      <c r="I330" t="s">
        <v>21</v>
      </c>
      <c r="J330" t="s">
        <v>22</v>
      </c>
      <c r="K330">
        <v>1566968400</v>
      </c>
      <c r="L330">
        <v>1567314000</v>
      </c>
      <c r="M330" t="b">
        <v>0</v>
      </c>
      <c r="N330" t="b">
        <v>1</v>
      </c>
      <c r="O330" t="s">
        <v>33</v>
      </c>
      <c r="P330" t="s">
        <v>2042</v>
      </c>
      <c r="Q330" t="s">
        <v>2043</v>
      </c>
      <c r="R330" s="8">
        <f t="shared" si="51"/>
        <v>43705.208333333328</v>
      </c>
      <c r="S330" s="8" t="str">
        <f t="shared" si="52"/>
        <v>28</v>
      </c>
      <c r="T330" s="8" t="str">
        <f t="shared" si="59"/>
        <v>Aug</v>
      </c>
      <c r="U330" s="8" t="str">
        <f t="shared" si="53"/>
        <v>2019</v>
      </c>
      <c r="V330" s="8">
        <f t="shared" si="54"/>
        <v>43709.208333333328</v>
      </c>
      <c r="W330" t="str">
        <f t="shared" si="55"/>
        <v>01</v>
      </c>
      <c r="X330" t="str">
        <f t="shared" si="56"/>
        <v>09</v>
      </c>
      <c r="Y330" t="str">
        <f t="shared" si="57"/>
        <v>2019</v>
      </c>
      <c r="Z330" s="17">
        <f t="shared" si="58"/>
        <v>4</v>
      </c>
    </row>
    <row r="331" spans="1:26" ht="31.2" x14ac:dyDescent="0.3">
      <c r="A331">
        <v>328</v>
      </c>
      <c r="B331" s="4" t="s">
        <v>708</v>
      </c>
      <c r="C331" s="3" t="s">
        <v>709</v>
      </c>
      <c r="D331">
        <v>98700</v>
      </c>
      <c r="E331">
        <v>131826</v>
      </c>
      <c r="F331" s="17">
        <f t="shared" si="50"/>
        <v>133.56231003039514</v>
      </c>
      <c r="G331" t="s">
        <v>20</v>
      </c>
      <c r="H331">
        <v>2441</v>
      </c>
      <c r="I331" t="s">
        <v>21</v>
      </c>
      <c r="J331" t="s">
        <v>22</v>
      </c>
      <c r="K331">
        <v>1543557600</v>
      </c>
      <c r="L331">
        <v>1544508000</v>
      </c>
      <c r="M331" t="b">
        <v>0</v>
      </c>
      <c r="N331" t="b">
        <v>0</v>
      </c>
      <c r="O331" t="s">
        <v>23</v>
      </c>
      <c r="P331" t="s">
        <v>2038</v>
      </c>
      <c r="Q331" t="s">
        <v>2039</v>
      </c>
      <c r="R331" s="8">
        <f t="shared" si="51"/>
        <v>43434.25</v>
      </c>
      <c r="S331" s="8" t="str">
        <f t="shared" si="52"/>
        <v>30</v>
      </c>
      <c r="T331" s="8" t="str">
        <f t="shared" si="59"/>
        <v>Nov</v>
      </c>
      <c r="U331" s="8" t="str">
        <f t="shared" si="53"/>
        <v>2018</v>
      </c>
      <c r="V331" s="8">
        <f t="shared" si="54"/>
        <v>43445.25</v>
      </c>
      <c r="W331" t="str">
        <f t="shared" si="55"/>
        <v>11</v>
      </c>
      <c r="X331" t="str">
        <f t="shared" si="56"/>
        <v>12</v>
      </c>
      <c r="Y331" t="str">
        <f t="shared" si="57"/>
        <v>2018</v>
      </c>
      <c r="Z331" s="17">
        <f t="shared" si="58"/>
        <v>11</v>
      </c>
    </row>
    <row r="332" spans="1:26" x14ac:dyDescent="0.3">
      <c r="A332">
        <v>329</v>
      </c>
      <c r="B332" s="4" t="s">
        <v>710</v>
      </c>
      <c r="C332" s="3" t="s">
        <v>711</v>
      </c>
      <c r="D332">
        <v>93800</v>
      </c>
      <c r="E332">
        <v>21477</v>
      </c>
      <c r="F332" s="17">
        <f t="shared" si="50"/>
        <v>22.896588486140725</v>
      </c>
      <c r="G332" t="s">
        <v>47</v>
      </c>
      <c r="H332">
        <v>211</v>
      </c>
      <c r="I332" t="s">
        <v>21</v>
      </c>
      <c r="J332" t="s">
        <v>22</v>
      </c>
      <c r="K332">
        <v>1481522400</v>
      </c>
      <c r="L332">
        <v>1482472800</v>
      </c>
      <c r="M332" t="b">
        <v>0</v>
      </c>
      <c r="N332" t="b">
        <v>0</v>
      </c>
      <c r="O332" t="s">
        <v>89</v>
      </c>
      <c r="P332" t="s">
        <v>2053</v>
      </c>
      <c r="Q332" t="s">
        <v>2054</v>
      </c>
      <c r="R332" s="8">
        <f t="shared" si="51"/>
        <v>42716.25</v>
      </c>
      <c r="S332" s="8" t="str">
        <f t="shared" si="52"/>
        <v>12</v>
      </c>
      <c r="T332" s="8" t="str">
        <f t="shared" si="59"/>
        <v>Dec</v>
      </c>
      <c r="U332" s="8" t="str">
        <f t="shared" si="53"/>
        <v>2016</v>
      </c>
      <c r="V332" s="8">
        <f t="shared" si="54"/>
        <v>42727.25</v>
      </c>
      <c r="W332" t="str">
        <f t="shared" si="55"/>
        <v>23</v>
      </c>
      <c r="X332" t="str">
        <f t="shared" si="56"/>
        <v>12</v>
      </c>
      <c r="Y332" t="str">
        <f t="shared" si="57"/>
        <v>2016</v>
      </c>
      <c r="Z332" s="17">
        <f t="shared" si="58"/>
        <v>11</v>
      </c>
    </row>
    <row r="333" spans="1:26" ht="31.2" x14ac:dyDescent="0.3">
      <c r="A333">
        <v>330</v>
      </c>
      <c r="B333" s="4" t="s">
        <v>712</v>
      </c>
      <c r="C333" s="3" t="s">
        <v>713</v>
      </c>
      <c r="D333">
        <v>33700</v>
      </c>
      <c r="E333">
        <v>62330</v>
      </c>
      <c r="F333" s="17">
        <f t="shared" si="50"/>
        <v>184.95548961424333</v>
      </c>
      <c r="G333" t="s">
        <v>20</v>
      </c>
      <c r="H333">
        <v>1385</v>
      </c>
      <c r="I333" t="s">
        <v>40</v>
      </c>
      <c r="J333" t="s">
        <v>41</v>
      </c>
      <c r="K333">
        <v>1512712800</v>
      </c>
      <c r="L333">
        <v>1512799200</v>
      </c>
      <c r="M333" t="b">
        <v>0</v>
      </c>
      <c r="N333" t="b">
        <v>0</v>
      </c>
      <c r="O333" t="s">
        <v>42</v>
      </c>
      <c r="P333" t="s">
        <v>2044</v>
      </c>
      <c r="Q333" t="s">
        <v>2045</v>
      </c>
      <c r="R333" s="8">
        <f t="shared" si="51"/>
        <v>43077.25</v>
      </c>
      <c r="S333" s="8" t="str">
        <f t="shared" si="52"/>
        <v>08</v>
      </c>
      <c r="T333" s="8" t="str">
        <f t="shared" si="59"/>
        <v>Dec</v>
      </c>
      <c r="U333" s="8" t="str">
        <f t="shared" si="53"/>
        <v>2017</v>
      </c>
      <c r="V333" s="8">
        <f t="shared" si="54"/>
        <v>43078.25</v>
      </c>
      <c r="W333" t="str">
        <f t="shared" si="55"/>
        <v>09</v>
      </c>
      <c r="X333" t="str">
        <f t="shared" si="56"/>
        <v>12</v>
      </c>
      <c r="Y333" t="str">
        <f t="shared" si="57"/>
        <v>2017</v>
      </c>
      <c r="Z333" s="17">
        <f t="shared" si="58"/>
        <v>1</v>
      </c>
    </row>
    <row r="334" spans="1:26" x14ac:dyDescent="0.3">
      <c r="A334">
        <v>331</v>
      </c>
      <c r="B334" s="4" t="s">
        <v>714</v>
      </c>
      <c r="C334" s="3" t="s">
        <v>715</v>
      </c>
      <c r="D334">
        <v>3300</v>
      </c>
      <c r="E334">
        <v>14643</v>
      </c>
      <c r="F334" s="17">
        <f t="shared" si="50"/>
        <v>443.72727272727275</v>
      </c>
      <c r="G334" t="s">
        <v>20</v>
      </c>
      <c r="H334">
        <v>190</v>
      </c>
      <c r="I334" t="s">
        <v>21</v>
      </c>
      <c r="J334" t="s">
        <v>22</v>
      </c>
      <c r="K334">
        <v>1324274400</v>
      </c>
      <c r="L334">
        <v>1324360800</v>
      </c>
      <c r="M334" t="b">
        <v>0</v>
      </c>
      <c r="N334" t="b">
        <v>0</v>
      </c>
      <c r="O334" t="s">
        <v>17</v>
      </c>
      <c r="P334" t="s">
        <v>2036</v>
      </c>
      <c r="Q334" t="s">
        <v>2037</v>
      </c>
      <c r="R334" s="8">
        <f t="shared" si="51"/>
        <v>40896.25</v>
      </c>
      <c r="S334" s="8" t="str">
        <f t="shared" si="52"/>
        <v>19</v>
      </c>
      <c r="T334" s="8" t="str">
        <f t="shared" si="59"/>
        <v>Dec</v>
      </c>
      <c r="U334" s="8" t="str">
        <f t="shared" si="53"/>
        <v>2011</v>
      </c>
      <c r="V334" s="8">
        <f t="shared" si="54"/>
        <v>40897.25</v>
      </c>
      <c r="W334" t="str">
        <f t="shared" si="55"/>
        <v>20</v>
      </c>
      <c r="X334" t="str">
        <f t="shared" si="56"/>
        <v>12</v>
      </c>
      <c r="Y334" t="str">
        <f t="shared" si="57"/>
        <v>2011</v>
      </c>
      <c r="Z334" s="17">
        <f t="shared" si="58"/>
        <v>1</v>
      </c>
    </row>
    <row r="335" spans="1:26" ht="31.2" x14ac:dyDescent="0.3">
      <c r="A335">
        <v>332</v>
      </c>
      <c r="B335" s="4" t="s">
        <v>716</v>
      </c>
      <c r="C335" s="3" t="s">
        <v>717</v>
      </c>
      <c r="D335">
        <v>20700</v>
      </c>
      <c r="E335">
        <v>41396</v>
      </c>
      <c r="F335" s="17">
        <f t="shared" si="50"/>
        <v>199.9806763285024</v>
      </c>
      <c r="G335" t="s">
        <v>20</v>
      </c>
      <c r="H335">
        <v>470</v>
      </c>
      <c r="I335" t="s">
        <v>21</v>
      </c>
      <c r="J335" t="s">
        <v>22</v>
      </c>
      <c r="K335">
        <v>1364446800</v>
      </c>
      <c r="L335">
        <v>1364533200</v>
      </c>
      <c r="M335" t="b">
        <v>0</v>
      </c>
      <c r="N335" t="b">
        <v>0</v>
      </c>
      <c r="O335" t="s">
        <v>65</v>
      </c>
      <c r="P335" t="s">
        <v>2040</v>
      </c>
      <c r="Q335" t="s">
        <v>2049</v>
      </c>
      <c r="R335" s="8">
        <f t="shared" si="51"/>
        <v>41361.208333333336</v>
      </c>
      <c r="S335" s="8" t="str">
        <f t="shared" si="52"/>
        <v>28</v>
      </c>
      <c r="T335" s="8" t="str">
        <f t="shared" si="59"/>
        <v>Mar</v>
      </c>
      <c r="U335" s="8" t="str">
        <f t="shared" si="53"/>
        <v>2013</v>
      </c>
      <c r="V335" s="8">
        <f t="shared" si="54"/>
        <v>41362.208333333336</v>
      </c>
      <c r="W335" t="str">
        <f t="shared" si="55"/>
        <v>29</v>
      </c>
      <c r="X335" t="str">
        <f t="shared" si="56"/>
        <v>03</v>
      </c>
      <c r="Y335" t="str">
        <f t="shared" si="57"/>
        <v>2013</v>
      </c>
      <c r="Z335" s="17">
        <f t="shared" si="58"/>
        <v>1</v>
      </c>
    </row>
    <row r="336" spans="1:26" x14ac:dyDescent="0.3">
      <c r="A336">
        <v>333</v>
      </c>
      <c r="B336" s="4" t="s">
        <v>718</v>
      </c>
      <c r="C336" s="3" t="s">
        <v>719</v>
      </c>
      <c r="D336">
        <v>9600</v>
      </c>
      <c r="E336">
        <v>11900</v>
      </c>
      <c r="F336" s="17">
        <f t="shared" si="50"/>
        <v>123.95833333333333</v>
      </c>
      <c r="G336" t="s">
        <v>20</v>
      </c>
      <c r="H336">
        <v>253</v>
      </c>
      <c r="I336" t="s">
        <v>21</v>
      </c>
      <c r="J336" t="s">
        <v>22</v>
      </c>
      <c r="K336">
        <v>1542693600</v>
      </c>
      <c r="L336">
        <v>1545112800</v>
      </c>
      <c r="M336" t="b">
        <v>0</v>
      </c>
      <c r="N336" t="b">
        <v>0</v>
      </c>
      <c r="O336" t="s">
        <v>33</v>
      </c>
      <c r="P336" t="s">
        <v>2042</v>
      </c>
      <c r="Q336" t="s">
        <v>2043</v>
      </c>
      <c r="R336" s="8">
        <f t="shared" si="51"/>
        <v>43424.25</v>
      </c>
      <c r="S336" s="8" t="str">
        <f t="shared" si="52"/>
        <v>20</v>
      </c>
      <c r="T336" s="8" t="str">
        <f t="shared" si="59"/>
        <v>Nov</v>
      </c>
      <c r="U336" s="8" t="str">
        <f t="shared" si="53"/>
        <v>2018</v>
      </c>
      <c r="V336" s="8">
        <f t="shared" si="54"/>
        <v>43452.25</v>
      </c>
      <c r="W336" t="str">
        <f t="shared" si="55"/>
        <v>18</v>
      </c>
      <c r="X336" t="str">
        <f t="shared" si="56"/>
        <v>12</v>
      </c>
      <c r="Y336" t="str">
        <f t="shared" si="57"/>
        <v>2018</v>
      </c>
      <c r="Z336" s="17">
        <f t="shared" si="58"/>
        <v>28</v>
      </c>
    </row>
    <row r="337" spans="1:26" x14ac:dyDescent="0.3">
      <c r="A337">
        <v>334</v>
      </c>
      <c r="B337" s="4" t="s">
        <v>720</v>
      </c>
      <c r="C337" s="3" t="s">
        <v>721</v>
      </c>
      <c r="D337">
        <v>66200</v>
      </c>
      <c r="E337">
        <v>123538</v>
      </c>
      <c r="F337" s="17">
        <f t="shared" si="50"/>
        <v>186.61329305135951</v>
      </c>
      <c r="G337" t="s">
        <v>20</v>
      </c>
      <c r="H337">
        <v>1113</v>
      </c>
      <c r="I337" t="s">
        <v>21</v>
      </c>
      <c r="J337" t="s">
        <v>22</v>
      </c>
      <c r="K337">
        <v>1515564000</v>
      </c>
      <c r="L337">
        <v>1516168800</v>
      </c>
      <c r="M337" t="b">
        <v>0</v>
      </c>
      <c r="N337" t="b">
        <v>0</v>
      </c>
      <c r="O337" t="s">
        <v>23</v>
      </c>
      <c r="P337" t="s">
        <v>2038</v>
      </c>
      <c r="Q337" t="s">
        <v>2039</v>
      </c>
      <c r="R337" s="8">
        <f t="shared" si="51"/>
        <v>43110.25</v>
      </c>
      <c r="S337" s="8" t="str">
        <f t="shared" si="52"/>
        <v>10</v>
      </c>
      <c r="T337" s="8" t="str">
        <f t="shared" si="59"/>
        <v>Jan</v>
      </c>
      <c r="U337" s="8" t="str">
        <f t="shared" si="53"/>
        <v>2018</v>
      </c>
      <c r="V337" s="8">
        <f t="shared" si="54"/>
        <v>43117.25</v>
      </c>
      <c r="W337" t="str">
        <f t="shared" si="55"/>
        <v>17</v>
      </c>
      <c r="X337" t="str">
        <f t="shared" si="56"/>
        <v>01</v>
      </c>
      <c r="Y337" t="str">
        <f t="shared" si="57"/>
        <v>2018</v>
      </c>
      <c r="Z337" s="17">
        <f t="shared" si="58"/>
        <v>7</v>
      </c>
    </row>
    <row r="338" spans="1:26" x14ac:dyDescent="0.3">
      <c r="A338">
        <v>335</v>
      </c>
      <c r="B338" s="4" t="s">
        <v>722</v>
      </c>
      <c r="C338" s="3" t="s">
        <v>723</v>
      </c>
      <c r="D338">
        <v>173800</v>
      </c>
      <c r="E338">
        <v>198628</v>
      </c>
      <c r="F338" s="17">
        <f t="shared" si="50"/>
        <v>114.28538550057536</v>
      </c>
      <c r="G338" t="s">
        <v>20</v>
      </c>
      <c r="H338">
        <v>2283</v>
      </c>
      <c r="I338" t="s">
        <v>21</v>
      </c>
      <c r="J338" t="s">
        <v>22</v>
      </c>
      <c r="K338">
        <v>1573797600</v>
      </c>
      <c r="L338">
        <v>1574920800</v>
      </c>
      <c r="M338" t="b">
        <v>0</v>
      </c>
      <c r="N338" t="b">
        <v>0</v>
      </c>
      <c r="O338" t="s">
        <v>23</v>
      </c>
      <c r="P338" t="s">
        <v>2038</v>
      </c>
      <c r="Q338" t="s">
        <v>2039</v>
      </c>
      <c r="R338" s="8">
        <f t="shared" si="51"/>
        <v>43784.25</v>
      </c>
      <c r="S338" s="8" t="str">
        <f t="shared" si="52"/>
        <v>15</v>
      </c>
      <c r="T338" s="8" t="str">
        <f t="shared" si="59"/>
        <v>Nov</v>
      </c>
      <c r="U338" s="8" t="str">
        <f t="shared" si="53"/>
        <v>2019</v>
      </c>
      <c r="V338" s="8">
        <f t="shared" si="54"/>
        <v>43797.25</v>
      </c>
      <c r="W338" t="str">
        <f t="shared" si="55"/>
        <v>28</v>
      </c>
      <c r="X338" t="str">
        <f t="shared" si="56"/>
        <v>11</v>
      </c>
      <c r="Y338" t="str">
        <f t="shared" si="57"/>
        <v>2019</v>
      </c>
      <c r="Z338" s="17">
        <f t="shared" si="58"/>
        <v>13</v>
      </c>
    </row>
    <row r="339" spans="1:26" x14ac:dyDescent="0.3">
      <c r="A339">
        <v>336</v>
      </c>
      <c r="B339" s="4" t="s">
        <v>724</v>
      </c>
      <c r="C339" s="3" t="s">
        <v>725</v>
      </c>
      <c r="D339">
        <v>70700</v>
      </c>
      <c r="E339">
        <v>68602</v>
      </c>
      <c r="F339" s="17">
        <f t="shared" si="50"/>
        <v>97.032531824611041</v>
      </c>
      <c r="G339" t="s">
        <v>14</v>
      </c>
      <c r="H339">
        <v>1072</v>
      </c>
      <c r="I339" t="s">
        <v>21</v>
      </c>
      <c r="J339" t="s">
        <v>22</v>
      </c>
      <c r="K339">
        <v>1292392800</v>
      </c>
      <c r="L339">
        <v>1292479200</v>
      </c>
      <c r="M339" t="b">
        <v>0</v>
      </c>
      <c r="N339" t="b">
        <v>1</v>
      </c>
      <c r="O339" t="s">
        <v>23</v>
      </c>
      <c r="P339" t="s">
        <v>2038</v>
      </c>
      <c r="Q339" t="s">
        <v>2039</v>
      </c>
      <c r="R339" s="8">
        <f t="shared" si="51"/>
        <v>40527.25</v>
      </c>
      <c r="S339" s="8" t="str">
        <f t="shared" si="52"/>
        <v>15</v>
      </c>
      <c r="T339" s="8" t="str">
        <f t="shared" si="59"/>
        <v>Dec</v>
      </c>
      <c r="U339" s="8" t="str">
        <f t="shared" si="53"/>
        <v>2010</v>
      </c>
      <c r="V339" s="8">
        <f t="shared" si="54"/>
        <v>40528.25</v>
      </c>
      <c r="W339" t="str">
        <f t="shared" si="55"/>
        <v>16</v>
      </c>
      <c r="X339" t="str">
        <f t="shared" si="56"/>
        <v>12</v>
      </c>
      <c r="Y339" t="str">
        <f t="shared" si="57"/>
        <v>2010</v>
      </c>
      <c r="Z339" s="17">
        <f t="shared" si="58"/>
        <v>1</v>
      </c>
    </row>
    <row r="340" spans="1:26" x14ac:dyDescent="0.3">
      <c r="A340">
        <v>337</v>
      </c>
      <c r="B340" s="4" t="s">
        <v>726</v>
      </c>
      <c r="C340" s="3" t="s">
        <v>727</v>
      </c>
      <c r="D340">
        <v>94500</v>
      </c>
      <c r="E340">
        <v>116064</v>
      </c>
      <c r="F340" s="17">
        <f t="shared" si="50"/>
        <v>122.81904761904762</v>
      </c>
      <c r="G340" t="s">
        <v>20</v>
      </c>
      <c r="H340">
        <v>1095</v>
      </c>
      <c r="I340" t="s">
        <v>21</v>
      </c>
      <c r="J340" t="s">
        <v>22</v>
      </c>
      <c r="K340">
        <v>1573452000</v>
      </c>
      <c r="L340">
        <v>1573538400</v>
      </c>
      <c r="M340" t="b">
        <v>0</v>
      </c>
      <c r="N340" t="b">
        <v>0</v>
      </c>
      <c r="O340" t="s">
        <v>33</v>
      </c>
      <c r="P340" t="s">
        <v>2042</v>
      </c>
      <c r="Q340" t="s">
        <v>2043</v>
      </c>
      <c r="R340" s="8">
        <f t="shared" si="51"/>
        <v>43780.25</v>
      </c>
      <c r="S340" s="8" t="str">
        <f t="shared" si="52"/>
        <v>11</v>
      </c>
      <c r="T340" s="8" t="str">
        <f t="shared" si="59"/>
        <v>Nov</v>
      </c>
      <c r="U340" s="8" t="str">
        <f t="shared" si="53"/>
        <v>2019</v>
      </c>
      <c r="V340" s="8">
        <f t="shared" si="54"/>
        <v>43781.25</v>
      </c>
      <c r="W340" t="str">
        <f t="shared" si="55"/>
        <v>12</v>
      </c>
      <c r="X340" t="str">
        <f t="shared" si="56"/>
        <v>11</v>
      </c>
      <c r="Y340" t="str">
        <f t="shared" si="57"/>
        <v>2019</v>
      </c>
      <c r="Z340" s="17">
        <f t="shared" si="58"/>
        <v>1</v>
      </c>
    </row>
    <row r="341" spans="1:26" x14ac:dyDescent="0.3">
      <c r="A341">
        <v>338</v>
      </c>
      <c r="B341" s="4" t="s">
        <v>728</v>
      </c>
      <c r="C341" s="3" t="s">
        <v>729</v>
      </c>
      <c r="D341">
        <v>69800</v>
      </c>
      <c r="E341">
        <v>125042</v>
      </c>
      <c r="F341" s="17">
        <f t="shared" si="50"/>
        <v>179.14326647564468</v>
      </c>
      <c r="G341" t="s">
        <v>20</v>
      </c>
      <c r="H341">
        <v>1690</v>
      </c>
      <c r="I341" t="s">
        <v>21</v>
      </c>
      <c r="J341" t="s">
        <v>22</v>
      </c>
      <c r="K341">
        <v>1317790800</v>
      </c>
      <c r="L341">
        <v>1320382800</v>
      </c>
      <c r="M341" t="b">
        <v>0</v>
      </c>
      <c r="N341" t="b">
        <v>0</v>
      </c>
      <c r="O341" t="s">
        <v>33</v>
      </c>
      <c r="P341" t="s">
        <v>2042</v>
      </c>
      <c r="Q341" t="s">
        <v>2043</v>
      </c>
      <c r="R341" s="8">
        <f t="shared" si="51"/>
        <v>40821.208333333336</v>
      </c>
      <c r="S341" s="8" t="str">
        <f t="shared" si="52"/>
        <v>05</v>
      </c>
      <c r="T341" s="8" t="str">
        <f t="shared" si="59"/>
        <v>Oct</v>
      </c>
      <c r="U341" s="8" t="str">
        <f t="shared" si="53"/>
        <v>2011</v>
      </c>
      <c r="V341" s="8">
        <f t="shared" si="54"/>
        <v>40851.208333333336</v>
      </c>
      <c r="W341" t="str">
        <f t="shared" si="55"/>
        <v>04</v>
      </c>
      <c r="X341" t="str">
        <f t="shared" si="56"/>
        <v>11</v>
      </c>
      <c r="Y341" t="str">
        <f t="shared" si="57"/>
        <v>2011</v>
      </c>
      <c r="Z341" s="17">
        <f t="shared" si="58"/>
        <v>30</v>
      </c>
    </row>
    <row r="342" spans="1:26" x14ac:dyDescent="0.3">
      <c r="A342">
        <v>339</v>
      </c>
      <c r="B342" s="4" t="s">
        <v>730</v>
      </c>
      <c r="C342" s="3" t="s">
        <v>731</v>
      </c>
      <c r="D342">
        <v>136300</v>
      </c>
      <c r="E342">
        <v>108974</v>
      </c>
      <c r="F342" s="17">
        <f t="shared" si="50"/>
        <v>79.951577402787962</v>
      </c>
      <c r="G342" t="s">
        <v>74</v>
      </c>
      <c r="H342">
        <v>1297</v>
      </c>
      <c r="I342" t="s">
        <v>15</v>
      </c>
      <c r="J342" t="s">
        <v>16</v>
      </c>
      <c r="K342">
        <v>1501650000</v>
      </c>
      <c r="L342">
        <v>1502859600</v>
      </c>
      <c r="M342" t="b">
        <v>0</v>
      </c>
      <c r="N342" t="b">
        <v>0</v>
      </c>
      <c r="O342" t="s">
        <v>33</v>
      </c>
      <c r="P342" t="s">
        <v>2042</v>
      </c>
      <c r="Q342" t="s">
        <v>2043</v>
      </c>
      <c r="R342" s="8">
        <f t="shared" si="51"/>
        <v>42949.208333333328</v>
      </c>
      <c r="S342" s="8" t="str">
        <f t="shared" si="52"/>
        <v>02</v>
      </c>
      <c r="T342" s="8" t="str">
        <f t="shared" si="59"/>
        <v>Aug</v>
      </c>
      <c r="U342" s="8" t="str">
        <f t="shared" si="53"/>
        <v>2017</v>
      </c>
      <c r="V342" s="8">
        <f t="shared" si="54"/>
        <v>42963.208333333328</v>
      </c>
      <c r="W342" t="str">
        <f t="shared" si="55"/>
        <v>16</v>
      </c>
      <c r="X342" t="str">
        <f t="shared" si="56"/>
        <v>08</v>
      </c>
      <c r="Y342" t="str">
        <f t="shared" si="57"/>
        <v>2017</v>
      </c>
      <c r="Z342" s="17">
        <f t="shared" si="58"/>
        <v>14</v>
      </c>
    </row>
    <row r="343" spans="1:26" x14ac:dyDescent="0.3">
      <c r="A343">
        <v>340</v>
      </c>
      <c r="B343" s="4" t="s">
        <v>732</v>
      </c>
      <c r="C343" s="3" t="s">
        <v>733</v>
      </c>
      <c r="D343">
        <v>37100</v>
      </c>
      <c r="E343">
        <v>34964</v>
      </c>
      <c r="F343" s="17">
        <f t="shared" si="50"/>
        <v>94.242587601078171</v>
      </c>
      <c r="G343" t="s">
        <v>14</v>
      </c>
      <c r="H343">
        <v>393</v>
      </c>
      <c r="I343" t="s">
        <v>21</v>
      </c>
      <c r="J343" t="s">
        <v>22</v>
      </c>
      <c r="K343">
        <v>1323669600</v>
      </c>
      <c r="L343">
        <v>1323756000</v>
      </c>
      <c r="M343" t="b">
        <v>0</v>
      </c>
      <c r="N343" t="b">
        <v>0</v>
      </c>
      <c r="O343" t="s">
        <v>122</v>
      </c>
      <c r="P343" t="s">
        <v>2057</v>
      </c>
      <c r="Q343" t="s">
        <v>2058</v>
      </c>
      <c r="R343" s="8">
        <f t="shared" si="51"/>
        <v>40889.25</v>
      </c>
      <c r="S343" s="8" t="str">
        <f t="shared" si="52"/>
        <v>12</v>
      </c>
      <c r="T343" s="8" t="str">
        <f t="shared" si="59"/>
        <v>Dec</v>
      </c>
      <c r="U343" s="8" t="str">
        <f t="shared" si="53"/>
        <v>2011</v>
      </c>
      <c r="V343" s="8">
        <f t="shared" si="54"/>
        <v>40890.25</v>
      </c>
      <c r="W343" t="str">
        <f t="shared" si="55"/>
        <v>13</v>
      </c>
      <c r="X343" t="str">
        <f t="shared" si="56"/>
        <v>12</v>
      </c>
      <c r="Y343" t="str">
        <f t="shared" si="57"/>
        <v>2011</v>
      </c>
      <c r="Z343" s="17">
        <f t="shared" si="58"/>
        <v>1</v>
      </c>
    </row>
    <row r="344" spans="1:26" ht="31.2" x14ac:dyDescent="0.3">
      <c r="A344">
        <v>341</v>
      </c>
      <c r="B344" s="4" t="s">
        <v>734</v>
      </c>
      <c r="C344" s="3" t="s">
        <v>735</v>
      </c>
      <c r="D344">
        <v>114300</v>
      </c>
      <c r="E344">
        <v>96777</v>
      </c>
      <c r="F344" s="17">
        <f t="shared" si="50"/>
        <v>84.669291338582681</v>
      </c>
      <c r="G344" t="s">
        <v>14</v>
      </c>
      <c r="H344">
        <v>1257</v>
      </c>
      <c r="I344" t="s">
        <v>21</v>
      </c>
      <c r="J344" t="s">
        <v>22</v>
      </c>
      <c r="K344">
        <v>1440738000</v>
      </c>
      <c r="L344">
        <v>1441342800</v>
      </c>
      <c r="M344" t="b">
        <v>0</v>
      </c>
      <c r="N344" t="b">
        <v>0</v>
      </c>
      <c r="O344" t="s">
        <v>60</v>
      </c>
      <c r="P344" t="s">
        <v>2038</v>
      </c>
      <c r="Q344" t="s">
        <v>2048</v>
      </c>
      <c r="R344" s="8">
        <f t="shared" si="51"/>
        <v>42244.208333333328</v>
      </c>
      <c r="S344" s="8" t="str">
        <f t="shared" si="52"/>
        <v>28</v>
      </c>
      <c r="T344" s="8" t="str">
        <f t="shared" si="59"/>
        <v>Aug</v>
      </c>
      <c r="U344" s="8" t="str">
        <f t="shared" si="53"/>
        <v>2015</v>
      </c>
      <c r="V344" s="8">
        <f t="shared" si="54"/>
        <v>42251.208333333328</v>
      </c>
      <c r="W344" t="str">
        <f t="shared" si="55"/>
        <v>04</v>
      </c>
      <c r="X344" t="str">
        <f t="shared" si="56"/>
        <v>09</v>
      </c>
      <c r="Y344" t="str">
        <f t="shared" si="57"/>
        <v>2015</v>
      </c>
      <c r="Z344" s="17">
        <f t="shared" si="58"/>
        <v>7</v>
      </c>
    </row>
    <row r="345" spans="1:26" x14ac:dyDescent="0.3">
      <c r="A345">
        <v>342</v>
      </c>
      <c r="B345" s="4" t="s">
        <v>736</v>
      </c>
      <c r="C345" s="3" t="s">
        <v>737</v>
      </c>
      <c r="D345">
        <v>47900</v>
      </c>
      <c r="E345">
        <v>31864</v>
      </c>
      <c r="F345" s="17">
        <f t="shared" si="50"/>
        <v>66.521920668058456</v>
      </c>
      <c r="G345" t="s">
        <v>14</v>
      </c>
      <c r="H345">
        <v>328</v>
      </c>
      <c r="I345" t="s">
        <v>21</v>
      </c>
      <c r="J345" t="s">
        <v>22</v>
      </c>
      <c r="K345">
        <v>1374296400</v>
      </c>
      <c r="L345">
        <v>1375333200</v>
      </c>
      <c r="M345" t="b">
        <v>0</v>
      </c>
      <c r="N345" t="b">
        <v>0</v>
      </c>
      <c r="O345" t="s">
        <v>33</v>
      </c>
      <c r="P345" t="s">
        <v>2042</v>
      </c>
      <c r="Q345" t="s">
        <v>2043</v>
      </c>
      <c r="R345" s="8">
        <f t="shared" si="51"/>
        <v>41475.208333333336</v>
      </c>
      <c r="S345" s="8" t="str">
        <f t="shared" si="52"/>
        <v>20</v>
      </c>
      <c r="T345" s="8" t="str">
        <f t="shared" si="59"/>
        <v>Jul</v>
      </c>
      <c r="U345" s="8" t="str">
        <f t="shared" si="53"/>
        <v>2013</v>
      </c>
      <c r="V345" s="8">
        <f t="shared" si="54"/>
        <v>41487.208333333336</v>
      </c>
      <c r="W345" t="str">
        <f t="shared" si="55"/>
        <v>01</v>
      </c>
      <c r="X345" t="str">
        <f t="shared" si="56"/>
        <v>08</v>
      </c>
      <c r="Y345" t="str">
        <f t="shared" si="57"/>
        <v>2013</v>
      </c>
      <c r="Z345" s="17">
        <f t="shared" si="58"/>
        <v>12</v>
      </c>
    </row>
    <row r="346" spans="1:26" x14ac:dyDescent="0.3">
      <c r="A346">
        <v>343</v>
      </c>
      <c r="B346" s="4" t="s">
        <v>738</v>
      </c>
      <c r="C346" s="3" t="s">
        <v>739</v>
      </c>
      <c r="D346">
        <v>9000</v>
      </c>
      <c r="E346">
        <v>4853</v>
      </c>
      <c r="F346" s="17">
        <f t="shared" si="50"/>
        <v>53.922222222222224</v>
      </c>
      <c r="G346" t="s">
        <v>14</v>
      </c>
      <c r="H346">
        <v>147</v>
      </c>
      <c r="I346" t="s">
        <v>21</v>
      </c>
      <c r="J346" t="s">
        <v>22</v>
      </c>
      <c r="K346">
        <v>1384840800</v>
      </c>
      <c r="L346">
        <v>1389420000</v>
      </c>
      <c r="M346" t="b">
        <v>0</v>
      </c>
      <c r="N346" t="b">
        <v>0</v>
      </c>
      <c r="O346" t="s">
        <v>33</v>
      </c>
      <c r="P346" t="s">
        <v>2042</v>
      </c>
      <c r="Q346" t="s">
        <v>2043</v>
      </c>
      <c r="R346" s="8">
        <f t="shared" si="51"/>
        <v>41597.25</v>
      </c>
      <c r="S346" s="8" t="str">
        <f t="shared" si="52"/>
        <v>19</v>
      </c>
      <c r="T346" s="8" t="str">
        <f t="shared" si="59"/>
        <v>Nov</v>
      </c>
      <c r="U346" s="8" t="str">
        <f t="shared" si="53"/>
        <v>2013</v>
      </c>
      <c r="V346" s="8">
        <f t="shared" si="54"/>
        <v>41650.25</v>
      </c>
      <c r="W346" t="str">
        <f t="shared" si="55"/>
        <v>11</v>
      </c>
      <c r="X346" t="str">
        <f t="shared" si="56"/>
        <v>01</v>
      </c>
      <c r="Y346" t="str">
        <f t="shared" si="57"/>
        <v>2014</v>
      </c>
      <c r="Z346" s="17">
        <f t="shared" si="58"/>
        <v>53</v>
      </c>
    </row>
    <row r="347" spans="1:26" x14ac:dyDescent="0.3">
      <c r="A347">
        <v>344</v>
      </c>
      <c r="B347" s="4" t="s">
        <v>740</v>
      </c>
      <c r="C347" s="3" t="s">
        <v>741</v>
      </c>
      <c r="D347">
        <v>197600</v>
      </c>
      <c r="E347">
        <v>82959</v>
      </c>
      <c r="F347" s="17">
        <f t="shared" si="50"/>
        <v>41.983299595141702</v>
      </c>
      <c r="G347" t="s">
        <v>14</v>
      </c>
      <c r="H347">
        <v>830</v>
      </c>
      <c r="I347" t="s">
        <v>21</v>
      </c>
      <c r="J347" t="s">
        <v>22</v>
      </c>
      <c r="K347">
        <v>1516600800</v>
      </c>
      <c r="L347">
        <v>1520056800</v>
      </c>
      <c r="M347" t="b">
        <v>0</v>
      </c>
      <c r="N347" t="b">
        <v>0</v>
      </c>
      <c r="O347" t="s">
        <v>89</v>
      </c>
      <c r="P347" t="s">
        <v>2053</v>
      </c>
      <c r="Q347" t="s">
        <v>2054</v>
      </c>
      <c r="R347" s="8">
        <f t="shared" si="51"/>
        <v>43122.25</v>
      </c>
      <c r="S347" s="8" t="str">
        <f t="shared" si="52"/>
        <v>22</v>
      </c>
      <c r="T347" s="8" t="str">
        <f t="shared" si="59"/>
        <v>Jan</v>
      </c>
      <c r="U347" s="8" t="str">
        <f t="shared" si="53"/>
        <v>2018</v>
      </c>
      <c r="V347" s="8">
        <f t="shared" si="54"/>
        <v>43162.25</v>
      </c>
      <c r="W347" t="str">
        <f t="shared" si="55"/>
        <v>03</v>
      </c>
      <c r="X347" t="str">
        <f t="shared" si="56"/>
        <v>03</v>
      </c>
      <c r="Y347" t="str">
        <f t="shared" si="57"/>
        <v>2018</v>
      </c>
      <c r="Z347" s="17">
        <f t="shared" si="58"/>
        <v>40</v>
      </c>
    </row>
    <row r="348" spans="1:26" x14ac:dyDescent="0.3">
      <c r="A348">
        <v>345</v>
      </c>
      <c r="B348" s="4" t="s">
        <v>742</v>
      </c>
      <c r="C348" s="3" t="s">
        <v>743</v>
      </c>
      <c r="D348">
        <v>157600</v>
      </c>
      <c r="E348">
        <v>23159</v>
      </c>
      <c r="F348" s="17">
        <f t="shared" si="50"/>
        <v>14.69479695431472</v>
      </c>
      <c r="G348" t="s">
        <v>14</v>
      </c>
      <c r="H348">
        <v>331</v>
      </c>
      <c r="I348" t="s">
        <v>40</v>
      </c>
      <c r="J348" t="s">
        <v>41</v>
      </c>
      <c r="K348">
        <v>1436418000</v>
      </c>
      <c r="L348">
        <v>1436504400</v>
      </c>
      <c r="M348" t="b">
        <v>0</v>
      </c>
      <c r="N348" t="b">
        <v>0</v>
      </c>
      <c r="O348" t="s">
        <v>53</v>
      </c>
      <c r="P348" t="s">
        <v>2044</v>
      </c>
      <c r="Q348" t="s">
        <v>2047</v>
      </c>
      <c r="R348" s="8">
        <f t="shared" si="51"/>
        <v>42194.208333333328</v>
      </c>
      <c r="S348" s="8" t="str">
        <f t="shared" si="52"/>
        <v>09</v>
      </c>
      <c r="T348" s="8" t="str">
        <f t="shared" si="59"/>
        <v>Jul</v>
      </c>
      <c r="U348" s="8" t="str">
        <f t="shared" si="53"/>
        <v>2015</v>
      </c>
      <c r="V348" s="8">
        <f t="shared" si="54"/>
        <v>42195.208333333328</v>
      </c>
      <c r="W348" t="str">
        <f t="shared" si="55"/>
        <v>10</v>
      </c>
      <c r="X348" t="str">
        <f t="shared" si="56"/>
        <v>07</v>
      </c>
      <c r="Y348" t="str">
        <f t="shared" si="57"/>
        <v>2015</v>
      </c>
      <c r="Z348" s="17">
        <f t="shared" si="58"/>
        <v>1</v>
      </c>
    </row>
    <row r="349" spans="1:26" x14ac:dyDescent="0.3">
      <c r="A349">
        <v>346</v>
      </c>
      <c r="B349" s="4" t="s">
        <v>744</v>
      </c>
      <c r="C349" s="3" t="s">
        <v>745</v>
      </c>
      <c r="D349">
        <v>8000</v>
      </c>
      <c r="E349">
        <v>2758</v>
      </c>
      <c r="F349" s="17">
        <f t="shared" si="50"/>
        <v>34.475000000000001</v>
      </c>
      <c r="G349" t="s">
        <v>14</v>
      </c>
      <c r="H349">
        <v>25</v>
      </c>
      <c r="I349" t="s">
        <v>21</v>
      </c>
      <c r="J349" t="s">
        <v>22</v>
      </c>
      <c r="K349">
        <v>1503550800</v>
      </c>
      <c r="L349">
        <v>1508302800</v>
      </c>
      <c r="M349" t="b">
        <v>0</v>
      </c>
      <c r="N349" t="b">
        <v>1</v>
      </c>
      <c r="O349" t="s">
        <v>60</v>
      </c>
      <c r="P349" t="s">
        <v>2038</v>
      </c>
      <c r="Q349" t="s">
        <v>2048</v>
      </c>
      <c r="R349" s="8">
        <f t="shared" si="51"/>
        <v>42971.208333333328</v>
      </c>
      <c r="S349" s="8" t="str">
        <f t="shared" si="52"/>
        <v>24</v>
      </c>
      <c r="T349" s="8" t="str">
        <f t="shared" si="59"/>
        <v>Aug</v>
      </c>
      <c r="U349" s="8" t="str">
        <f t="shared" si="53"/>
        <v>2017</v>
      </c>
      <c r="V349" s="8">
        <f t="shared" si="54"/>
        <v>43026.208333333328</v>
      </c>
      <c r="W349" t="str">
        <f t="shared" si="55"/>
        <v>18</v>
      </c>
      <c r="X349" t="str">
        <f t="shared" si="56"/>
        <v>10</v>
      </c>
      <c r="Y349" t="str">
        <f t="shared" si="57"/>
        <v>2017</v>
      </c>
      <c r="Z349" s="17">
        <f t="shared" si="58"/>
        <v>55</v>
      </c>
    </row>
    <row r="350" spans="1:26" x14ac:dyDescent="0.3">
      <c r="A350">
        <v>347</v>
      </c>
      <c r="B350" s="4" t="s">
        <v>746</v>
      </c>
      <c r="C350" s="3" t="s">
        <v>747</v>
      </c>
      <c r="D350">
        <v>900</v>
      </c>
      <c r="E350">
        <v>12607</v>
      </c>
      <c r="F350" s="17">
        <f t="shared" si="50"/>
        <v>1400.7777777777778</v>
      </c>
      <c r="G350" t="s">
        <v>20</v>
      </c>
      <c r="H350">
        <v>191</v>
      </c>
      <c r="I350" t="s">
        <v>21</v>
      </c>
      <c r="J350" t="s">
        <v>22</v>
      </c>
      <c r="K350">
        <v>1423634400</v>
      </c>
      <c r="L350">
        <v>1425708000</v>
      </c>
      <c r="M350" t="b">
        <v>0</v>
      </c>
      <c r="N350" t="b">
        <v>0</v>
      </c>
      <c r="O350" t="s">
        <v>28</v>
      </c>
      <c r="P350" t="s">
        <v>2040</v>
      </c>
      <c r="Q350" t="s">
        <v>2041</v>
      </c>
      <c r="R350" s="8">
        <f t="shared" si="51"/>
        <v>42046.25</v>
      </c>
      <c r="S350" s="8" t="str">
        <f t="shared" si="52"/>
        <v>11</v>
      </c>
      <c r="T350" s="8" t="str">
        <f t="shared" si="59"/>
        <v>Feb</v>
      </c>
      <c r="U350" s="8" t="str">
        <f t="shared" si="53"/>
        <v>2015</v>
      </c>
      <c r="V350" s="8">
        <f t="shared" si="54"/>
        <v>42070.25</v>
      </c>
      <c r="W350" t="str">
        <f t="shared" si="55"/>
        <v>07</v>
      </c>
      <c r="X350" t="str">
        <f t="shared" si="56"/>
        <v>03</v>
      </c>
      <c r="Y350" t="str">
        <f t="shared" si="57"/>
        <v>2015</v>
      </c>
      <c r="Z350" s="17">
        <f t="shared" si="58"/>
        <v>24</v>
      </c>
    </row>
    <row r="351" spans="1:26" x14ac:dyDescent="0.3">
      <c r="A351">
        <v>348</v>
      </c>
      <c r="B351" s="4" t="s">
        <v>748</v>
      </c>
      <c r="C351" s="3" t="s">
        <v>749</v>
      </c>
      <c r="D351">
        <v>199000</v>
      </c>
      <c r="E351">
        <v>142823</v>
      </c>
      <c r="F351" s="17">
        <f t="shared" si="50"/>
        <v>71.770351758793964</v>
      </c>
      <c r="G351" t="s">
        <v>14</v>
      </c>
      <c r="H351">
        <v>3483</v>
      </c>
      <c r="I351" t="s">
        <v>21</v>
      </c>
      <c r="J351" t="s">
        <v>22</v>
      </c>
      <c r="K351">
        <v>1487224800</v>
      </c>
      <c r="L351">
        <v>1488348000</v>
      </c>
      <c r="M351" t="b">
        <v>0</v>
      </c>
      <c r="N351" t="b">
        <v>0</v>
      </c>
      <c r="O351" t="s">
        <v>17</v>
      </c>
      <c r="P351" t="s">
        <v>2036</v>
      </c>
      <c r="Q351" t="s">
        <v>2037</v>
      </c>
      <c r="R351" s="8">
        <f t="shared" si="51"/>
        <v>42782.25</v>
      </c>
      <c r="S351" s="8" t="str">
        <f t="shared" si="52"/>
        <v>16</v>
      </c>
      <c r="T351" s="8" t="str">
        <f t="shared" si="59"/>
        <v>Feb</v>
      </c>
      <c r="U351" s="8" t="str">
        <f t="shared" si="53"/>
        <v>2017</v>
      </c>
      <c r="V351" s="8">
        <f t="shared" si="54"/>
        <v>42795.25</v>
      </c>
      <c r="W351" t="str">
        <f t="shared" si="55"/>
        <v>01</v>
      </c>
      <c r="X351" t="str">
        <f t="shared" si="56"/>
        <v>03</v>
      </c>
      <c r="Y351" t="str">
        <f t="shared" si="57"/>
        <v>2017</v>
      </c>
      <c r="Z351" s="17">
        <f t="shared" si="58"/>
        <v>13</v>
      </c>
    </row>
    <row r="352" spans="1:26" x14ac:dyDescent="0.3">
      <c r="A352">
        <v>349</v>
      </c>
      <c r="B352" s="4" t="s">
        <v>750</v>
      </c>
      <c r="C352" s="3" t="s">
        <v>751</v>
      </c>
      <c r="D352">
        <v>180800</v>
      </c>
      <c r="E352">
        <v>95958</v>
      </c>
      <c r="F352" s="17">
        <f t="shared" si="50"/>
        <v>53.074115044247783</v>
      </c>
      <c r="G352" t="s">
        <v>14</v>
      </c>
      <c r="H352">
        <v>923</v>
      </c>
      <c r="I352" t="s">
        <v>21</v>
      </c>
      <c r="J352" t="s">
        <v>22</v>
      </c>
      <c r="K352">
        <v>1500008400</v>
      </c>
      <c r="L352">
        <v>1502600400</v>
      </c>
      <c r="M352" t="b">
        <v>0</v>
      </c>
      <c r="N352" t="b">
        <v>0</v>
      </c>
      <c r="O352" t="s">
        <v>33</v>
      </c>
      <c r="P352" t="s">
        <v>2042</v>
      </c>
      <c r="Q352" t="s">
        <v>2043</v>
      </c>
      <c r="R352" s="8">
        <f t="shared" si="51"/>
        <v>42930.208333333328</v>
      </c>
      <c r="S352" s="8" t="str">
        <f t="shared" si="52"/>
        <v>14</v>
      </c>
      <c r="T352" s="8" t="str">
        <f t="shared" si="59"/>
        <v>Jul</v>
      </c>
      <c r="U352" s="8" t="str">
        <f t="shared" si="53"/>
        <v>2017</v>
      </c>
      <c r="V352" s="8">
        <f t="shared" si="54"/>
        <v>42960.208333333328</v>
      </c>
      <c r="W352" t="str">
        <f t="shared" si="55"/>
        <v>13</v>
      </c>
      <c r="X352" t="str">
        <f t="shared" si="56"/>
        <v>08</v>
      </c>
      <c r="Y352" t="str">
        <f t="shared" si="57"/>
        <v>2017</v>
      </c>
      <c r="Z352" s="17">
        <f t="shared" si="58"/>
        <v>30</v>
      </c>
    </row>
    <row r="353" spans="1:26" x14ac:dyDescent="0.3">
      <c r="A353">
        <v>350</v>
      </c>
      <c r="B353" s="4" t="s">
        <v>752</v>
      </c>
      <c r="C353" s="3" t="s">
        <v>753</v>
      </c>
      <c r="D353">
        <v>100</v>
      </c>
      <c r="E353">
        <v>5</v>
      </c>
      <c r="F353" s="17">
        <f t="shared" si="50"/>
        <v>5</v>
      </c>
      <c r="G353" t="s">
        <v>14</v>
      </c>
      <c r="H353">
        <v>1</v>
      </c>
      <c r="I353" t="s">
        <v>21</v>
      </c>
      <c r="J353" t="s">
        <v>22</v>
      </c>
      <c r="K353">
        <v>1432098000</v>
      </c>
      <c r="L353">
        <v>1433653200</v>
      </c>
      <c r="M353" t="b">
        <v>0</v>
      </c>
      <c r="N353" t="b">
        <v>1</v>
      </c>
      <c r="O353" t="s">
        <v>159</v>
      </c>
      <c r="P353" t="s">
        <v>2038</v>
      </c>
      <c r="Q353" t="s">
        <v>2061</v>
      </c>
      <c r="R353" s="8">
        <f t="shared" si="51"/>
        <v>42144.208333333328</v>
      </c>
      <c r="S353" s="8" t="str">
        <f t="shared" si="52"/>
        <v>20</v>
      </c>
      <c r="T353" s="8" t="str">
        <f t="shared" si="59"/>
        <v>May</v>
      </c>
      <c r="U353" s="8" t="str">
        <f t="shared" si="53"/>
        <v>2015</v>
      </c>
      <c r="V353" s="8">
        <f t="shared" si="54"/>
        <v>42162.208333333328</v>
      </c>
      <c r="W353" t="str">
        <f t="shared" si="55"/>
        <v>07</v>
      </c>
      <c r="X353" t="str">
        <f t="shared" si="56"/>
        <v>06</v>
      </c>
      <c r="Y353" t="str">
        <f t="shared" si="57"/>
        <v>2015</v>
      </c>
      <c r="Z353" s="17">
        <f t="shared" si="58"/>
        <v>18</v>
      </c>
    </row>
    <row r="354" spans="1:26" x14ac:dyDescent="0.3">
      <c r="A354">
        <v>351</v>
      </c>
      <c r="B354" s="4" t="s">
        <v>754</v>
      </c>
      <c r="C354" s="3" t="s">
        <v>755</v>
      </c>
      <c r="D354">
        <v>74100</v>
      </c>
      <c r="E354">
        <v>94631</v>
      </c>
      <c r="F354" s="17">
        <f t="shared" si="50"/>
        <v>127.70715249662618</v>
      </c>
      <c r="G354" t="s">
        <v>20</v>
      </c>
      <c r="H354">
        <v>2013</v>
      </c>
      <c r="I354" t="s">
        <v>21</v>
      </c>
      <c r="J354" t="s">
        <v>22</v>
      </c>
      <c r="K354">
        <v>1440392400</v>
      </c>
      <c r="L354">
        <v>1441602000</v>
      </c>
      <c r="M354" t="b">
        <v>0</v>
      </c>
      <c r="N354" t="b">
        <v>0</v>
      </c>
      <c r="O354" t="s">
        <v>23</v>
      </c>
      <c r="P354" t="s">
        <v>2038</v>
      </c>
      <c r="Q354" t="s">
        <v>2039</v>
      </c>
      <c r="R354" s="8">
        <f t="shared" si="51"/>
        <v>42240.208333333328</v>
      </c>
      <c r="S354" s="8" t="str">
        <f t="shared" si="52"/>
        <v>24</v>
      </c>
      <c r="T354" s="8" t="str">
        <f t="shared" si="59"/>
        <v>Aug</v>
      </c>
      <c r="U354" s="8" t="str">
        <f t="shared" si="53"/>
        <v>2015</v>
      </c>
      <c r="V354" s="8">
        <f t="shared" si="54"/>
        <v>42254.208333333328</v>
      </c>
      <c r="W354" t="str">
        <f t="shared" si="55"/>
        <v>07</v>
      </c>
      <c r="X354" t="str">
        <f t="shared" si="56"/>
        <v>09</v>
      </c>
      <c r="Y354" t="str">
        <f t="shared" si="57"/>
        <v>2015</v>
      </c>
      <c r="Z354" s="17">
        <f t="shared" si="58"/>
        <v>14</v>
      </c>
    </row>
    <row r="355" spans="1:26" x14ac:dyDescent="0.3">
      <c r="A355">
        <v>352</v>
      </c>
      <c r="B355" s="4" t="s">
        <v>756</v>
      </c>
      <c r="C355" s="3" t="s">
        <v>757</v>
      </c>
      <c r="D355">
        <v>2800</v>
      </c>
      <c r="E355">
        <v>977</v>
      </c>
      <c r="F355" s="17">
        <f t="shared" si="50"/>
        <v>34.892857142857139</v>
      </c>
      <c r="G355" t="s">
        <v>14</v>
      </c>
      <c r="H355">
        <v>33</v>
      </c>
      <c r="I355" t="s">
        <v>15</v>
      </c>
      <c r="J355" t="s">
        <v>16</v>
      </c>
      <c r="K355">
        <v>1446876000</v>
      </c>
      <c r="L355">
        <v>1447567200</v>
      </c>
      <c r="M355" t="b">
        <v>0</v>
      </c>
      <c r="N355" t="b">
        <v>0</v>
      </c>
      <c r="O355" t="s">
        <v>33</v>
      </c>
      <c r="P355" t="s">
        <v>2042</v>
      </c>
      <c r="Q355" t="s">
        <v>2043</v>
      </c>
      <c r="R355" s="8">
        <f t="shared" si="51"/>
        <v>42315.25</v>
      </c>
      <c r="S355" s="8" t="str">
        <f t="shared" si="52"/>
        <v>07</v>
      </c>
      <c r="T355" s="8" t="str">
        <f t="shared" si="59"/>
        <v>Nov</v>
      </c>
      <c r="U355" s="8" t="str">
        <f t="shared" si="53"/>
        <v>2015</v>
      </c>
      <c r="V355" s="8">
        <f t="shared" si="54"/>
        <v>42323.25</v>
      </c>
      <c r="W355" t="str">
        <f t="shared" si="55"/>
        <v>15</v>
      </c>
      <c r="X355" t="str">
        <f t="shared" si="56"/>
        <v>11</v>
      </c>
      <c r="Y355" t="str">
        <f t="shared" si="57"/>
        <v>2015</v>
      </c>
      <c r="Z355" s="17">
        <f t="shared" si="58"/>
        <v>8</v>
      </c>
    </row>
    <row r="356" spans="1:26" x14ac:dyDescent="0.3">
      <c r="A356">
        <v>353</v>
      </c>
      <c r="B356" s="4" t="s">
        <v>758</v>
      </c>
      <c r="C356" s="3" t="s">
        <v>759</v>
      </c>
      <c r="D356">
        <v>33600</v>
      </c>
      <c r="E356">
        <v>137961</v>
      </c>
      <c r="F356" s="17">
        <f t="shared" si="50"/>
        <v>410.59821428571428</v>
      </c>
      <c r="G356" t="s">
        <v>20</v>
      </c>
      <c r="H356">
        <v>1703</v>
      </c>
      <c r="I356" t="s">
        <v>21</v>
      </c>
      <c r="J356" t="s">
        <v>22</v>
      </c>
      <c r="K356">
        <v>1562302800</v>
      </c>
      <c r="L356">
        <v>1562389200</v>
      </c>
      <c r="M356" t="b">
        <v>0</v>
      </c>
      <c r="N356" t="b">
        <v>0</v>
      </c>
      <c r="O356" t="s">
        <v>33</v>
      </c>
      <c r="P356" t="s">
        <v>2042</v>
      </c>
      <c r="Q356" t="s">
        <v>2043</v>
      </c>
      <c r="R356" s="8">
        <f t="shared" si="51"/>
        <v>43651.208333333328</v>
      </c>
      <c r="S356" s="8" t="str">
        <f t="shared" si="52"/>
        <v>05</v>
      </c>
      <c r="T356" s="8" t="str">
        <f t="shared" si="59"/>
        <v>Jul</v>
      </c>
      <c r="U356" s="8" t="str">
        <f t="shared" si="53"/>
        <v>2019</v>
      </c>
      <c r="V356" s="8">
        <f t="shared" si="54"/>
        <v>43652.208333333328</v>
      </c>
      <c r="W356" t="str">
        <f t="shared" si="55"/>
        <v>06</v>
      </c>
      <c r="X356" t="str">
        <f t="shared" si="56"/>
        <v>07</v>
      </c>
      <c r="Y356" t="str">
        <f t="shared" si="57"/>
        <v>2019</v>
      </c>
      <c r="Z356" s="17">
        <f t="shared" si="58"/>
        <v>1</v>
      </c>
    </row>
    <row r="357" spans="1:26" x14ac:dyDescent="0.3">
      <c r="A357">
        <v>354</v>
      </c>
      <c r="B357" s="4" t="s">
        <v>760</v>
      </c>
      <c r="C357" s="3" t="s">
        <v>761</v>
      </c>
      <c r="D357">
        <v>6100</v>
      </c>
      <c r="E357">
        <v>7548</v>
      </c>
      <c r="F357" s="17">
        <f t="shared" si="50"/>
        <v>123.73770491803278</v>
      </c>
      <c r="G357" t="s">
        <v>20</v>
      </c>
      <c r="H357">
        <v>80</v>
      </c>
      <c r="I357" t="s">
        <v>36</v>
      </c>
      <c r="J357" t="s">
        <v>37</v>
      </c>
      <c r="K357">
        <v>1378184400</v>
      </c>
      <c r="L357">
        <v>1378789200</v>
      </c>
      <c r="M357" t="b">
        <v>0</v>
      </c>
      <c r="N357" t="b">
        <v>0</v>
      </c>
      <c r="O357" t="s">
        <v>42</v>
      </c>
      <c r="P357" t="s">
        <v>2044</v>
      </c>
      <c r="Q357" t="s">
        <v>2045</v>
      </c>
      <c r="R357" s="8">
        <f t="shared" si="51"/>
        <v>41520.208333333336</v>
      </c>
      <c r="S357" s="8" t="str">
        <f t="shared" si="52"/>
        <v>03</v>
      </c>
      <c r="T357" s="8" t="str">
        <f t="shared" si="59"/>
        <v>Sep</v>
      </c>
      <c r="U357" s="8" t="str">
        <f t="shared" si="53"/>
        <v>2013</v>
      </c>
      <c r="V357" s="8">
        <f t="shared" si="54"/>
        <v>41527.208333333336</v>
      </c>
      <c r="W357" t="str">
        <f t="shared" si="55"/>
        <v>10</v>
      </c>
      <c r="X357" t="str">
        <f t="shared" si="56"/>
        <v>09</v>
      </c>
      <c r="Y357" t="str">
        <f t="shared" si="57"/>
        <v>2013</v>
      </c>
      <c r="Z357" s="17">
        <f t="shared" si="58"/>
        <v>7</v>
      </c>
    </row>
    <row r="358" spans="1:26" x14ac:dyDescent="0.3">
      <c r="A358">
        <v>355</v>
      </c>
      <c r="B358" s="4" t="s">
        <v>762</v>
      </c>
      <c r="C358" s="3" t="s">
        <v>763</v>
      </c>
      <c r="D358">
        <v>3800</v>
      </c>
      <c r="E358">
        <v>2241</v>
      </c>
      <c r="F358" s="17">
        <f t="shared" si="50"/>
        <v>58.973684210526315</v>
      </c>
      <c r="G358" t="s">
        <v>47</v>
      </c>
      <c r="H358">
        <v>86</v>
      </c>
      <c r="I358" t="s">
        <v>21</v>
      </c>
      <c r="J358" t="s">
        <v>22</v>
      </c>
      <c r="K358">
        <v>1485064800</v>
      </c>
      <c r="L358">
        <v>1488520800</v>
      </c>
      <c r="M358" t="b">
        <v>0</v>
      </c>
      <c r="N358" t="b">
        <v>0</v>
      </c>
      <c r="O358" t="s">
        <v>65</v>
      </c>
      <c r="P358" t="s">
        <v>2040</v>
      </c>
      <c r="Q358" t="s">
        <v>2049</v>
      </c>
      <c r="R358" s="8">
        <f t="shared" si="51"/>
        <v>42757.25</v>
      </c>
      <c r="S358" s="8" t="str">
        <f t="shared" si="52"/>
        <v>22</v>
      </c>
      <c r="T358" s="8" t="str">
        <f t="shared" si="59"/>
        <v>Jan</v>
      </c>
      <c r="U358" s="8" t="str">
        <f t="shared" si="53"/>
        <v>2017</v>
      </c>
      <c r="V358" s="8">
        <f t="shared" si="54"/>
        <v>42797.25</v>
      </c>
      <c r="W358" t="str">
        <f t="shared" si="55"/>
        <v>03</v>
      </c>
      <c r="X358" t="str">
        <f t="shared" si="56"/>
        <v>03</v>
      </c>
      <c r="Y358" t="str">
        <f t="shared" si="57"/>
        <v>2017</v>
      </c>
      <c r="Z358" s="17">
        <f t="shared" si="58"/>
        <v>40</v>
      </c>
    </row>
    <row r="359" spans="1:26" x14ac:dyDescent="0.3">
      <c r="A359">
        <v>356</v>
      </c>
      <c r="B359" s="4" t="s">
        <v>764</v>
      </c>
      <c r="C359" s="3" t="s">
        <v>765</v>
      </c>
      <c r="D359">
        <v>9300</v>
      </c>
      <c r="E359">
        <v>3431</v>
      </c>
      <c r="F359" s="17">
        <f t="shared" si="50"/>
        <v>36.892473118279568</v>
      </c>
      <c r="G359" t="s">
        <v>14</v>
      </c>
      <c r="H359">
        <v>40</v>
      </c>
      <c r="I359" t="s">
        <v>107</v>
      </c>
      <c r="J359" t="s">
        <v>108</v>
      </c>
      <c r="K359">
        <v>1326520800</v>
      </c>
      <c r="L359">
        <v>1327298400</v>
      </c>
      <c r="M359" t="b">
        <v>0</v>
      </c>
      <c r="N359" t="b">
        <v>0</v>
      </c>
      <c r="O359" t="s">
        <v>33</v>
      </c>
      <c r="P359" t="s">
        <v>2042</v>
      </c>
      <c r="Q359" t="s">
        <v>2043</v>
      </c>
      <c r="R359" s="8">
        <f t="shared" si="51"/>
        <v>40922.25</v>
      </c>
      <c r="S359" s="8" t="str">
        <f t="shared" si="52"/>
        <v>14</v>
      </c>
      <c r="T359" s="8" t="str">
        <f t="shared" si="59"/>
        <v>Jan</v>
      </c>
      <c r="U359" s="8" t="str">
        <f t="shared" si="53"/>
        <v>2012</v>
      </c>
      <c r="V359" s="8">
        <f t="shared" si="54"/>
        <v>40931.25</v>
      </c>
      <c r="W359" t="str">
        <f t="shared" si="55"/>
        <v>23</v>
      </c>
      <c r="X359" t="str">
        <f t="shared" si="56"/>
        <v>01</v>
      </c>
      <c r="Y359" t="str">
        <f t="shared" si="57"/>
        <v>2012</v>
      </c>
      <c r="Z359" s="17">
        <f t="shared" si="58"/>
        <v>9</v>
      </c>
    </row>
    <row r="360" spans="1:26" x14ac:dyDescent="0.3">
      <c r="A360">
        <v>357</v>
      </c>
      <c r="B360" s="4" t="s">
        <v>766</v>
      </c>
      <c r="C360" s="3" t="s">
        <v>767</v>
      </c>
      <c r="D360">
        <v>2300</v>
      </c>
      <c r="E360">
        <v>4253</v>
      </c>
      <c r="F360" s="17">
        <f t="shared" si="50"/>
        <v>184.91304347826087</v>
      </c>
      <c r="G360" t="s">
        <v>20</v>
      </c>
      <c r="H360">
        <v>41</v>
      </c>
      <c r="I360" t="s">
        <v>21</v>
      </c>
      <c r="J360" t="s">
        <v>22</v>
      </c>
      <c r="K360">
        <v>1441256400</v>
      </c>
      <c r="L360">
        <v>1443416400</v>
      </c>
      <c r="M360" t="b">
        <v>0</v>
      </c>
      <c r="N360" t="b">
        <v>0</v>
      </c>
      <c r="O360" t="s">
        <v>89</v>
      </c>
      <c r="P360" t="s">
        <v>2053</v>
      </c>
      <c r="Q360" t="s">
        <v>2054</v>
      </c>
      <c r="R360" s="8">
        <f t="shared" si="51"/>
        <v>42250.208333333328</v>
      </c>
      <c r="S360" s="8" t="str">
        <f t="shared" si="52"/>
        <v>03</v>
      </c>
      <c r="T360" s="8" t="str">
        <f t="shared" si="59"/>
        <v>Sep</v>
      </c>
      <c r="U360" s="8" t="str">
        <f t="shared" si="53"/>
        <v>2015</v>
      </c>
      <c r="V360" s="8">
        <f t="shared" si="54"/>
        <v>42275.208333333328</v>
      </c>
      <c r="W360" t="str">
        <f t="shared" si="55"/>
        <v>28</v>
      </c>
      <c r="X360" t="str">
        <f t="shared" si="56"/>
        <v>09</v>
      </c>
      <c r="Y360" t="str">
        <f t="shared" si="57"/>
        <v>2015</v>
      </c>
      <c r="Z360" s="17">
        <f t="shared" si="58"/>
        <v>25</v>
      </c>
    </row>
    <row r="361" spans="1:26" x14ac:dyDescent="0.3">
      <c r="A361">
        <v>358</v>
      </c>
      <c r="B361" s="4" t="s">
        <v>768</v>
      </c>
      <c r="C361" s="3" t="s">
        <v>769</v>
      </c>
      <c r="D361">
        <v>9700</v>
      </c>
      <c r="E361">
        <v>1146</v>
      </c>
      <c r="F361" s="17">
        <f t="shared" si="50"/>
        <v>11.814432989690722</v>
      </c>
      <c r="G361" t="s">
        <v>14</v>
      </c>
      <c r="H361">
        <v>23</v>
      </c>
      <c r="I361" t="s">
        <v>15</v>
      </c>
      <c r="J361" t="s">
        <v>16</v>
      </c>
      <c r="K361">
        <v>1533877200</v>
      </c>
      <c r="L361">
        <v>1534136400</v>
      </c>
      <c r="M361" t="b">
        <v>1</v>
      </c>
      <c r="N361" t="b">
        <v>0</v>
      </c>
      <c r="O361" t="s">
        <v>122</v>
      </c>
      <c r="P361" t="s">
        <v>2057</v>
      </c>
      <c r="Q361" t="s">
        <v>2058</v>
      </c>
      <c r="R361" s="8">
        <f t="shared" si="51"/>
        <v>43322.208333333328</v>
      </c>
      <c r="S361" s="8" t="str">
        <f t="shared" si="52"/>
        <v>10</v>
      </c>
      <c r="T361" s="8" t="str">
        <f t="shared" si="59"/>
        <v>Aug</v>
      </c>
      <c r="U361" s="8" t="str">
        <f t="shared" si="53"/>
        <v>2018</v>
      </c>
      <c r="V361" s="8">
        <f t="shared" si="54"/>
        <v>43325.208333333328</v>
      </c>
      <c r="W361" t="str">
        <f t="shared" si="55"/>
        <v>13</v>
      </c>
      <c r="X361" t="str">
        <f t="shared" si="56"/>
        <v>08</v>
      </c>
      <c r="Y361" t="str">
        <f t="shared" si="57"/>
        <v>2018</v>
      </c>
      <c r="Z361" s="17">
        <f t="shared" si="58"/>
        <v>3</v>
      </c>
    </row>
    <row r="362" spans="1:26" x14ac:dyDescent="0.3">
      <c r="A362">
        <v>359</v>
      </c>
      <c r="B362" s="4" t="s">
        <v>770</v>
      </c>
      <c r="C362" s="3" t="s">
        <v>771</v>
      </c>
      <c r="D362">
        <v>4000</v>
      </c>
      <c r="E362">
        <v>11948</v>
      </c>
      <c r="F362" s="17">
        <f t="shared" si="50"/>
        <v>298.7</v>
      </c>
      <c r="G362" t="s">
        <v>20</v>
      </c>
      <c r="H362">
        <v>187</v>
      </c>
      <c r="I362" t="s">
        <v>21</v>
      </c>
      <c r="J362" t="s">
        <v>22</v>
      </c>
      <c r="K362">
        <v>1314421200</v>
      </c>
      <c r="L362">
        <v>1315026000</v>
      </c>
      <c r="M362" t="b">
        <v>0</v>
      </c>
      <c r="N362" t="b">
        <v>0</v>
      </c>
      <c r="O362" t="s">
        <v>71</v>
      </c>
      <c r="P362" t="s">
        <v>2044</v>
      </c>
      <c r="Q362" t="s">
        <v>2052</v>
      </c>
      <c r="R362" s="8">
        <f t="shared" si="51"/>
        <v>40782.208333333336</v>
      </c>
      <c r="S362" s="8" t="str">
        <f t="shared" si="52"/>
        <v>27</v>
      </c>
      <c r="T362" s="8" t="str">
        <f t="shared" si="59"/>
        <v>Aug</v>
      </c>
      <c r="U362" s="8" t="str">
        <f t="shared" si="53"/>
        <v>2011</v>
      </c>
      <c r="V362" s="8">
        <f t="shared" si="54"/>
        <v>40789.208333333336</v>
      </c>
      <c r="W362" t="str">
        <f t="shared" si="55"/>
        <v>03</v>
      </c>
      <c r="X362" t="str">
        <f t="shared" si="56"/>
        <v>09</v>
      </c>
      <c r="Y362" t="str">
        <f t="shared" si="57"/>
        <v>2011</v>
      </c>
      <c r="Z362" s="17">
        <f t="shared" si="58"/>
        <v>7</v>
      </c>
    </row>
    <row r="363" spans="1:26" x14ac:dyDescent="0.3">
      <c r="A363">
        <v>360</v>
      </c>
      <c r="B363" s="4" t="s">
        <v>772</v>
      </c>
      <c r="C363" s="3" t="s">
        <v>773</v>
      </c>
      <c r="D363">
        <v>59700</v>
      </c>
      <c r="E363">
        <v>135132</v>
      </c>
      <c r="F363" s="17">
        <f t="shared" si="50"/>
        <v>226.35175879396985</v>
      </c>
      <c r="G363" t="s">
        <v>20</v>
      </c>
      <c r="H363">
        <v>2875</v>
      </c>
      <c r="I363" t="s">
        <v>40</v>
      </c>
      <c r="J363" t="s">
        <v>41</v>
      </c>
      <c r="K363">
        <v>1293861600</v>
      </c>
      <c r="L363">
        <v>1295071200</v>
      </c>
      <c r="M363" t="b">
        <v>0</v>
      </c>
      <c r="N363" t="b">
        <v>1</v>
      </c>
      <c r="O363" t="s">
        <v>33</v>
      </c>
      <c r="P363" t="s">
        <v>2042</v>
      </c>
      <c r="Q363" t="s">
        <v>2043</v>
      </c>
      <c r="R363" s="8">
        <f t="shared" si="51"/>
        <v>40544.25</v>
      </c>
      <c r="S363" s="8" t="str">
        <f t="shared" si="52"/>
        <v>01</v>
      </c>
      <c r="T363" s="8" t="str">
        <f t="shared" si="59"/>
        <v>Jan</v>
      </c>
      <c r="U363" s="8" t="str">
        <f t="shared" si="53"/>
        <v>2011</v>
      </c>
      <c r="V363" s="8">
        <f t="shared" si="54"/>
        <v>40558.25</v>
      </c>
      <c r="W363" t="str">
        <f t="shared" si="55"/>
        <v>15</v>
      </c>
      <c r="X363" t="str">
        <f t="shared" si="56"/>
        <v>01</v>
      </c>
      <c r="Y363" t="str">
        <f t="shared" si="57"/>
        <v>2011</v>
      </c>
      <c r="Z363" s="17">
        <f t="shared" si="58"/>
        <v>14</v>
      </c>
    </row>
    <row r="364" spans="1:26" x14ac:dyDescent="0.3">
      <c r="A364">
        <v>361</v>
      </c>
      <c r="B364" s="4" t="s">
        <v>774</v>
      </c>
      <c r="C364" s="3" t="s">
        <v>775</v>
      </c>
      <c r="D364">
        <v>5500</v>
      </c>
      <c r="E364">
        <v>9546</v>
      </c>
      <c r="F364" s="17">
        <f t="shared" si="50"/>
        <v>173.56363636363636</v>
      </c>
      <c r="G364" t="s">
        <v>20</v>
      </c>
      <c r="H364">
        <v>88</v>
      </c>
      <c r="I364" t="s">
        <v>21</v>
      </c>
      <c r="J364" t="s">
        <v>22</v>
      </c>
      <c r="K364">
        <v>1507352400</v>
      </c>
      <c r="L364">
        <v>1509426000</v>
      </c>
      <c r="M364" t="b">
        <v>0</v>
      </c>
      <c r="N364" t="b">
        <v>0</v>
      </c>
      <c r="O364" t="s">
        <v>33</v>
      </c>
      <c r="P364" t="s">
        <v>2042</v>
      </c>
      <c r="Q364" t="s">
        <v>2043</v>
      </c>
      <c r="R364" s="8">
        <f t="shared" si="51"/>
        <v>43015.208333333328</v>
      </c>
      <c r="S364" s="8" t="str">
        <f t="shared" si="52"/>
        <v>07</v>
      </c>
      <c r="T364" s="8" t="str">
        <f t="shared" si="59"/>
        <v>Oct</v>
      </c>
      <c r="U364" s="8" t="str">
        <f t="shared" si="53"/>
        <v>2017</v>
      </c>
      <c r="V364" s="8">
        <f t="shared" si="54"/>
        <v>43039.208333333328</v>
      </c>
      <c r="W364" t="str">
        <f t="shared" si="55"/>
        <v>31</v>
      </c>
      <c r="X364" t="str">
        <f t="shared" si="56"/>
        <v>10</v>
      </c>
      <c r="Y364" t="str">
        <f t="shared" si="57"/>
        <v>2017</v>
      </c>
      <c r="Z364" s="17">
        <f t="shared" si="58"/>
        <v>24</v>
      </c>
    </row>
    <row r="365" spans="1:26" x14ac:dyDescent="0.3">
      <c r="A365">
        <v>362</v>
      </c>
      <c r="B365" s="4" t="s">
        <v>776</v>
      </c>
      <c r="C365" s="3" t="s">
        <v>777</v>
      </c>
      <c r="D365">
        <v>3700</v>
      </c>
      <c r="E365">
        <v>13755</v>
      </c>
      <c r="F365" s="17">
        <f t="shared" si="50"/>
        <v>371.75675675675677</v>
      </c>
      <c r="G365" t="s">
        <v>20</v>
      </c>
      <c r="H365">
        <v>191</v>
      </c>
      <c r="I365" t="s">
        <v>21</v>
      </c>
      <c r="J365" t="s">
        <v>22</v>
      </c>
      <c r="K365">
        <v>1296108000</v>
      </c>
      <c r="L365">
        <v>1299391200</v>
      </c>
      <c r="M365" t="b">
        <v>0</v>
      </c>
      <c r="N365" t="b">
        <v>0</v>
      </c>
      <c r="O365" t="s">
        <v>23</v>
      </c>
      <c r="P365" t="s">
        <v>2038</v>
      </c>
      <c r="Q365" t="s">
        <v>2039</v>
      </c>
      <c r="R365" s="8">
        <f t="shared" si="51"/>
        <v>40570.25</v>
      </c>
      <c r="S365" s="8" t="str">
        <f t="shared" si="52"/>
        <v>27</v>
      </c>
      <c r="T365" s="8" t="str">
        <f t="shared" si="59"/>
        <v>Jan</v>
      </c>
      <c r="U365" s="8" t="str">
        <f t="shared" si="53"/>
        <v>2011</v>
      </c>
      <c r="V365" s="8">
        <f t="shared" si="54"/>
        <v>40608.25</v>
      </c>
      <c r="W365" t="str">
        <f t="shared" si="55"/>
        <v>06</v>
      </c>
      <c r="X365" t="str">
        <f t="shared" si="56"/>
        <v>03</v>
      </c>
      <c r="Y365" t="str">
        <f t="shared" si="57"/>
        <v>2011</v>
      </c>
      <c r="Z365" s="17">
        <f t="shared" si="58"/>
        <v>38</v>
      </c>
    </row>
    <row r="366" spans="1:26" x14ac:dyDescent="0.3">
      <c r="A366">
        <v>363</v>
      </c>
      <c r="B366" s="4" t="s">
        <v>778</v>
      </c>
      <c r="C366" s="3" t="s">
        <v>779</v>
      </c>
      <c r="D366">
        <v>5200</v>
      </c>
      <c r="E366">
        <v>8330</v>
      </c>
      <c r="F366" s="17">
        <f t="shared" si="50"/>
        <v>160.19230769230771</v>
      </c>
      <c r="G366" t="s">
        <v>20</v>
      </c>
      <c r="H366">
        <v>139</v>
      </c>
      <c r="I366" t="s">
        <v>21</v>
      </c>
      <c r="J366" t="s">
        <v>22</v>
      </c>
      <c r="K366">
        <v>1324965600</v>
      </c>
      <c r="L366">
        <v>1325052000</v>
      </c>
      <c r="M366" t="b">
        <v>0</v>
      </c>
      <c r="N366" t="b">
        <v>0</v>
      </c>
      <c r="O366" t="s">
        <v>23</v>
      </c>
      <c r="P366" t="s">
        <v>2038</v>
      </c>
      <c r="Q366" t="s">
        <v>2039</v>
      </c>
      <c r="R366" s="8">
        <f t="shared" si="51"/>
        <v>40904.25</v>
      </c>
      <c r="S366" s="8" t="str">
        <f t="shared" si="52"/>
        <v>27</v>
      </c>
      <c r="T366" s="8" t="str">
        <f t="shared" si="59"/>
        <v>Dec</v>
      </c>
      <c r="U366" s="8" t="str">
        <f t="shared" si="53"/>
        <v>2011</v>
      </c>
      <c r="V366" s="8">
        <f t="shared" si="54"/>
        <v>40905.25</v>
      </c>
      <c r="W366" t="str">
        <f t="shared" si="55"/>
        <v>28</v>
      </c>
      <c r="X366" t="str">
        <f t="shared" si="56"/>
        <v>12</v>
      </c>
      <c r="Y366" t="str">
        <f t="shared" si="57"/>
        <v>2011</v>
      </c>
      <c r="Z366" s="17">
        <f t="shared" si="58"/>
        <v>1</v>
      </c>
    </row>
    <row r="367" spans="1:26" x14ac:dyDescent="0.3">
      <c r="A367">
        <v>364</v>
      </c>
      <c r="B367" s="4" t="s">
        <v>780</v>
      </c>
      <c r="C367" s="3" t="s">
        <v>781</v>
      </c>
      <c r="D367">
        <v>900</v>
      </c>
      <c r="E367">
        <v>14547</v>
      </c>
      <c r="F367" s="17">
        <f t="shared" si="50"/>
        <v>1616.3333333333335</v>
      </c>
      <c r="G367" t="s">
        <v>20</v>
      </c>
      <c r="H367">
        <v>186</v>
      </c>
      <c r="I367" t="s">
        <v>21</v>
      </c>
      <c r="J367" t="s">
        <v>22</v>
      </c>
      <c r="K367">
        <v>1520229600</v>
      </c>
      <c r="L367">
        <v>1522818000</v>
      </c>
      <c r="M367" t="b">
        <v>0</v>
      </c>
      <c r="N367" t="b">
        <v>0</v>
      </c>
      <c r="O367" t="s">
        <v>60</v>
      </c>
      <c r="P367" t="s">
        <v>2038</v>
      </c>
      <c r="Q367" t="s">
        <v>2048</v>
      </c>
      <c r="R367" s="8">
        <f t="shared" si="51"/>
        <v>43164.25</v>
      </c>
      <c r="S367" s="8" t="str">
        <f t="shared" si="52"/>
        <v>05</v>
      </c>
      <c r="T367" s="8" t="str">
        <f t="shared" si="59"/>
        <v>Mar</v>
      </c>
      <c r="U367" s="8" t="str">
        <f t="shared" si="53"/>
        <v>2018</v>
      </c>
      <c r="V367" s="8">
        <f t="shared" si="54"/>
        <v>43194.208333333328</v>
      </c>
      <c r="W367" t="str">
        <f t="shared" si="55"/>
        <v>04</v>
      </c>
      <c r="X367" t="str">
        <f t="shared" si="56"/>
        <v>04</v>
      </c>
      <c r="Y367" t="str">
        <f t="shared" si="57"/>
        <v>2018</v>
      </c>
      <c r="Z367" s="17">
        <f t="shared" si="58"/>
        <v>29.958333333328483</v>
      </c>
    </row>
    <row r="368" spans="1:26" x14ac:dyDescent="0.3">
      <c r="A368">
        <v>365</v>
      </c>
      <c r="B368" s="4" t="s">
        <v>782</v>
      </c>
      <c r="C368" s="3" t="s">
        <v>783</v>
      </c>
      <c r="D368">
        <v>1600</v>
      </c>
      <c r="E368">
        <v>11735</v>
      </c>
      <c r="F368" s="17">
        <f t="shared" si="50"/>
        <v>733.4375</v>
      </c>
      <c r="G368" t="s">
        <v>20</v>
      </c>
      <c r="H368">
        <v>112</v>
      </c>
      <c r="I368" t="s">
        <v>26</v>
      </c>
      <c r="J368" t="s">
        <v>27</v>
      </c>
      <c r="K368">
        <v>1482991200</v>
      </c>
      <c r="L368">
        <v>1485324000</v>
      </c>
      <c r="M368" t="b">
        <v>0</v>
      </c>
      <c r="N368" t="b">
        <v>0</v>
      </c>
      <c r="O368" t="s">
        <v>33</v>
      </c>
      <c r="P368" t="s">
        <v>2042</v>
      </c>
      <c r="Q368" t="s">
        <v>2043</v>
      </c>
      <c r="R368" s="8">
        <f t="shared" si="51"/>
        <v>42733.25</v>
      </c>
      <c r="S368" s="8" t="str">
        <f t="shared" si="52"/>
        <v>29</v>
      </c>
      <c r="T368" s="8" t="str">
        <f t="shared" si="59"/>
        <v>Dec</v>
      </c>
      <c r="U368" s="8" t="str">
        <f t="shared" si="53"/>
        <v>2016</v>
      </c>
      <c r="V368" s="8">
        <f t="shared" si="54"/>
        <v>42760.25</v>
      </c>
      <c r="W368" t="str">
        <f t="shared" si="55"/>
        <v>25</v>
      </c>
      <c r="X368" t="str">
        <f t="shared" si="56"/>
        <v>01</v>
      </c>
      <c r="Y368" t="str">
        <f t="shared" si="57"/>
        <v>2017</v>
      </c>
      <c r="Z368" s="17">
        <f t="shared" si="58"/>
        <v>27</v>
      </c>
    </row>
    <row r="369" spans="1:26" x14ac:dyDescent="0.3">
      <c r="A369">
        <v>366</v>
      </c>
      <c r="B369" s="4" t="s">
        <v>784</v>
      </c>
      <c r="C369" s="3" t="s">
        <v>785</v>
      </c>
      <c r="D369">
        <v>1800</v>
      </c>
      <c r="E369">
        <v>10658</v>
      </c>
      <c r="F369" s="17">
        <f t="shared" si="50"/>
        <v>592.11111111111109</v>
      </c>
      <c r="G369" t="s">
        <v>20</v>
      </c>
      <c r="H369">
        <v>101</v>
      </c>
      <c r="I369" t="s">
        <v>21</v>
      </c>
      <c r="J369" t="s">
        <v>22</v>
      </c>
      <c r="K369">
        <v>1294034400</v>
      </c>
      <c r="L369">
        <v>1294120800</v>
      </c>
      <c r="M369" t="b">
        <v>0</v>
      </c>
      <c r="N369" t="b">
        <v>1</v>
      </c>
      <c r="O369" t="s">
        <v>33</v>
      </c>
      <c r="P369" t="s">
        <v>2042</v>
      </c>
      <c r="Q369" t="s">
        <v>2043</v>
      </c>
      <c r="R369" s="8">
        <f t="shared" si="51"/>
        <v>40546.25</v>
      </c>
      <c r="S369" s="8" t="str">
        <f t="shared" si="52"/>
        <v>03</v>
      </c>
      <c r="T369" s="8" t="str">
        <f t="shared" si="59"/>
        <v>Jan</v>
      </c>
      <c r="U369" s="8" t="str">
        <f t="shared" si="53"/>
        <v>2011</v>
      </c>
      <c r="V369" s="8">
        <f t="shared" si="54"/>
        <v>40547.25</v>
      </c>
      <c r="W369" t="str">
        <f t="shared" si="55"/>
        <v>04</v>
      </c>
      <c r="X369" t="str">
        <f t="shared" si="56"/>
        <v>01</v>
      </c>
      <c r="Y369" t="str">
        <f t="shared" si="57"/>
        <v>2011</v>
      </c>
      <c r="Z369" s="17">
        <f t="shared" si="58"/>
        <v>1</v>
      </c>
    </row>
    <row r="370" spans="1:26" x14ac:dyDescent="0.3">
      <c r="A370">
        <v>367</v>
      </c>
      <c r="B370" s="4" t="s">
        <v>786</v>
      </c>
      <c r="C370" s="3" t="s">
        <v>787</v>
      </c>
      <c r="D370">
        <v>9900</v>
      </c>
      <c r="E370">
        <v>1870</v>
      </c>
      <c r="F370" s="17">
        <f t="shared" si="50"/>
        <v>18.888888888888889</v>
      </c>
      <c r="G370" t="s">
        <v>14</v>
      </c>
      <c r="H370">
        <v>75</v>
      </c>
      <c r="I370" t="s">
        <v>21</v>
      </c>
      <c r="J370" t="s">
        <v>22</v>
      </c>
      <c r="K370">
        <v>1413608400</v>
      </c>
      <c r="L370">
        <v>1415685600</v>
      </c>
      <c r="M370" t="b">
        <v>0</v>
      </c>
      <c r="N370" t="b">
        <v>1</v>
      </c>
      <c r="O370" t="s">
        <v>33</v>
      </c>
      <c r="P370" t="s">
        <v>2042</v>
      </c>
      <c r="Q370" t="s">
        <v>2043</v>
      </c>
      <c r="R370" s="8">
        <f t="shared" si="51"/>
        <v>41930.208333333336</v>
      </c>
      <c r="S370" s="8" t="str">
        <f t="shared" si="52"/>
        <v>18</v>
      </c>
      <c r="T370" s="8" t="str">
        <f t="shared" si="59"/>
        <v>Oct</v>
      </c>
      <c r="U370" s="8" t="str">
        <f t="shared" si="53"/>
        <v>2014</v>
      </c>
      <c r="V370" s="8">
        <f t="shared" si="54"/>
        <v>41954.25</v>
      </c>
      <c r="W370" t="str">
        <f t="shared" si="55"/>
        <v>11</v>
      </c>
      <c r="X370" t="str">
        <f t="shared" si="56"/>
        <v>11</v>
      </c>
      <c r="Y370" t="str">
        <f t="shared" si="57"/>
        <v>2014</v>
      </c>
      <c r="Z370" s="17">
        <f t="shared" si="58"/>
        <v>24.041666666664241</v>
      </c>
    </row>
    <row r="371" spans="1:26" x14ac:dyDescent="0.3">
      <c r="A371">
        <v>368</v>
      </c>
      <c r="B371" s="4" t="s">
        <v>788</v>
      </c>
      <c r="C371" s="3" t="s">
        <v>789</v>
      </c>
      <c r="D371">
        <v>5200</v>
      </c>
      <c r="E371">
        <v>14394</v>
      </c>
      <c r="F371" s="17">
        <f t="shared" si="50"/>
        <v>276.80769230769232</v>
      </c>
      <c r="G371" t="s">
        <v>20</v>
      </c>
      <c r="H371">
        <v>206</v>
      </c>
      <c r="I371" t="s">
        <v>40</v>
      </c>
      <c r="J371" t="s">
        <v>41</v>
      </c>
      <c r="K371">
        <v>1286946000</v>
      </c>
      <c r="L371">
        <v>1288933200</v>
      </c>
      <c r="M371" t="b">
        <v>0</v>
      </c>
      <c r="N371" t="b">
        <v>1</v>
      </c>
      <c r="O371" t="s">
        <v>42</v>
      </c>
      <c r="P371" t="s">
        <v>2044</v>
      </c>
      <c r="Q371" t="s">
        <v>2045</v>
      </c>
      <c r="R371" s="8">
        <f t="shared" si="51"/>
        <v>40464.208333333336</v>
      </c>
      <c r="S371" s="8" t="str">
        <f t="shared" si="52"/>
        <v>13</v>
      </c>
      <c r="T371" s="8" t="str">
        <f t="shared" si="59"/>
        <v>Oct</v>
      </c>
      <c r="U371" s="8" t="str">
        <f t="shared" si="53"/>
        <v>2010</v>
      </c>
      <c r="V371" s="8">
        <f t="shared" si="54"/>
        <v>40487.208333333336</v>
      </c>
      <c r="W371" t="str">
        <f t="shared" si="55"/>
        <v>05</v>
      </c>
      <c r="X371" t="str">
        <f t="shared" si="56"/>
        <v>11</v>
      </c>
      <c r="Y371" t="str">
        <f t="shared" si="57"/>
        <v>2010</v>
      </c>
      <c r="Z371" s="17">
        <f t="shared" si="58"/>
        <v>23</v>
      </c>
    </row>
    <row r="372" spans="1:26" x14ac:dyDescent="0.3">
      <c r="A372">
        <v>369</v>
      </c>
      <c r="B372" s="4" t="s">
        <v>790</v>
      </c>
      <c r="C372" s="3" t="s">
        <v>791</v>
      </c>
      <c r="D372">
        <v>5400</v>
      </c>
      <c r="E372">
        <v>14743</v>
      </c>
      <c r="F372" s="17">
        <f t="shared" si="50"/>
        <v>273.01851851851848</v>
      </c>
      <c r="G372" t="s">
        <v>20</v>
      </c>
      <c r="H372">
        <v>154</v>
      </c>
      <c r="I372" t="s">
        <v>21</v>
      </c>
      <c r="J372" t="s">
        <v>22</v>
      </c>
      <c r="K372">
        <v>1359871200</v>
      </c>
      <c r="L372">
        <v>1363237200</v>
      </c>
      <c r="M372" t="b">
        <v>0</v>
      </c>
      <c r="N372" t="b">
        <v>1</v>
      </c>
      <c r="O372" t="s">
        <v>269</v>
      </c>
      <c r="P372" t="s">
        <v>2044</v>
      </c>
      <c r="Q372" t="s">
        <v>2063</v>
      </c>
      <c r="R372" s="8">
        <f t="shared" si="51"/>
        <v>41308.25</v>
      </c>
      <c r="S372" s="8" t="str">
        <f t="shared" si="52"/>
        <v>03</v>
      </c>
      <c r="T372" s="8" t="str">
        <f t="shared" si="59"/>
        <v>Feb</v>
      </c>
      <c r="U372" s="8" t="str">
        <f t="shared" si="53"/>
        <v>2013</v>
      </c>
      <c r="V372" s="8">
        <f t="shared" si="54"/>
        <v>41347.208333333336</v>
      </c>
      <c r="W372" t="str">
        <f t="shared" si="55"/>
        <v>14</v>
      </c>
      <c r="X372" t="str">
        <f t="shared" si="56"/>
        <v>03</v>
      </c>
      <c r="Y372" t="str">
        <f t="shared" si="57"/>
        <v>2013</v>
      </c>
      <c r="Z372" s="17">
        <f t="shared" si="58"/>
        <v>38.958333333335759</v>
      </c>
    </row>
    <row r="373" spans="1:26" x14ac:dyDescent="0.3">
      <c r="A373">
        <v>370</v>
      </c>
      <c r="B373" s="4" t="s">
        <v>792</v>
      </c>
      <c r="C373" s="3" t="s">
        <v>793</v>
      </c>
      <c r="D373">
        <v>112300</v>
      </c>
      <c r="E373">
        <v>178965</v>
      </c>
      <c r="F373" s="17">
        <f t="shared" si="50"/>
        <v>159.36331255565449</v>
      </c>
      <c r="G373" t="s">
        <v>20</v>
      </c>
      <c r="H373">
        <v>5966</v>
      </c>
      <c r="I373" t="s">
        <v>21</v>
      </c>
      <c r="J373" t="s">
        <v>22</v>
      </c>
      <c r="K373">
        <v>1555304400</v>
      </c>
      <c r="L373">
        <v>1555822800</v>
      </c>
      <c r="M373" t="b">
        <v>0</v>
      </c>
      <c r="N373" t="b">
        <v>0</v>
      </c>
      <c r="O373" t="s">
        <v>33</v>
      </c>
      <c r="P373" t="s">
        <v>2042</v>
      </c>
      <c r="Q373" t="s">
        <v>2043</v>
      </c>
      <c r="R373" s="8">
        <f t="shared" si="51"/>
        <v>43570.208333333328</v>
      </c>
      <c r="S373" s="8" t="str">
        <f t="shared" si="52"/>
        <v>15</v>
      </c>
      <c r="T373" s="8" t="str">
        <f t="shared" si="59"/>
        <v>Apr</v>
      </c>
      <c r="U373" s="8" t="str">
        <f t="shared" si="53"/>
        <v>2019</v>
      </c>
      <c r="V373" s="8">
        <f t="shared" si="54"/>
        <v>43576.208333333328</v>
      </c>
      <c r="W373" t="str">
        <f t="shared" si="55"/>
        <v>21</v>
      </c>
      <c r="X373" t="str">
        <f t="shared" si="56"/>
        <v>04</v>
      </c>
      <c r="Y373" t="str">
        <f t="shared" si="57"/>
        <v>2019</v>
      </c>
      <c r="Z373" s="17">
        <f t="shared" si="58"/>
        <v>6</v>
      </c>
    </row>
    <row r="374" spans="1:26" x14ac:dyDescent="0.3">
      <c r="A374">
        <v>371</v>
      </c>
      <c r="B374" s="4" t="s">
        <v>794</v>
      </c>
      <c r="C374" s="3" t="s">
        <v>795</v>
      </c>
      <c r="D374">
        <v>189200</v>
      </c>
      <c r="E374">
        <v>128410</v>
      </c>
      <c r="F374" s="17">
        <f t="shared" si="50"/>
        <v>67.869978858350947</v>
      </c>
      <c r="G374" t="s">
        <v>14</v>
      </c>
      <c r="H374">
        <v>2176</v>
      </c>
      <c r="I374" t="s">
        <v>21</v>
      </c>
      <c r="J374" t="s">
        <v>22</v>
      </c>
      <c r="K374">
        <v>1423375200</v>
      </c>
      <c r="L374">
        <v>1427778000</v>
      </c>
      <c r="M374" t="b">
        <v>0</v>
      </c>
      <c r="N374" t="b">
        <v>0</v>
      </c>
      <c r="O374" t="s">
        <v>33</v>
      </c>
      <c r="P374" t="s">
        <v>2042</v>
      </c>
      <c r="Q374" t="s">
        <v>2043</v>
      </c>
      <c r="R374" s="8">
        <f t="shared" si="51"/>
        <v>42043.25</v>
      </c>
      <c r="S374" s="8" t="str">
        <f t="shared" si="52"/>
        <v>08</v>
      </c>
      <c r="T374" s="8" t="str">
        <f t="shared" si="59"/>
        <v>Feb</v>
      </c>
      <c r="U374" s="8" t="str">
        <f t="shared" si="53"/>
        <v>2015</v>
      </c>
      <c r="V374" s="8">
        <f t="shared" si="54"/>
        <v>42094.208333333328</v>
      </c>
      <c r="W374" t="str">
        <f t="shared" si="55"/>
        <v>31</v>
      </c>
      <c r="X374" t="str">
        <f t="shared" si="56"/>
        <v>03</v>
      </c>
      <c r="Y374" t="str">
        <f t="shared" si="57"/>
        <v>2015</v>
      </c>
      <c r="Z374" s="17">
        <f t="shared" si="58"/>
        <v>50.958333333328483</v>
      </c>
    </row>
    <row r="375" spans="1:26" ht="31.2" x14ac:dyDescent="0.3">
      <c r="A375">
        <v>372</v>
      </c>
      <c r="B375" s="4" t="s">
        <v>796</v>
      </c>
      <c r="C375" s="3" t="s">
        <v>797</v>
      </c>
      <c r="D375">
        <v>900</v>
      </c>
      <c r="E375">
        <v>14324</v>
      </c>
      <c r="F375" s="17">
        <f t="shared" si="50"/>
        <v>1591.5555555555554</v>
      </c>
      <c r="G375" t="s">
        <v>20</v>
      </c>
      <c r="H375">
        <v>169</v>
      </c>
      <c r="I375" t="s">
        <v>21</v>
      </c>
      <c r="J375" t="s">
        <v>22</v>
      </c>
      <c r="K375">
        <v>1420696800</v>
      </c>
      <c r="L375">
        <v>1422424800</v>
      </c>
      <c r="M375" t="b">
        <v>0</v>
      </c>
      <c r="N375" t="b">
        <v>1</v>
      </c>
      <c r="O375" t="s">
        <v>42</v>
      </c>
      <c r="P375" t="s">
        <v>2044</v>
      </c>
      <c r="Q375" t="s">
        <v>2045</v>
      </c>
      <c r="R375" s="8">
        <f t="shared" si="51"/>
        <v>42012.25</v>
      </c>
      <c r="S375" s="8" t="str">
        <f t="shared" si="52"/>
        <v>08</v>
      </c>
      <c r="T375" s="8" t="str">
        <f t="shared" si="59"/>
        <v>Jan</v>
      </c>
      <c r="U375" s="8" t="str">
        <f t="shared" si="53"/>
        <v>2015</v>
      </c>
      <c r="V375" s="8">
        <f t="shared" si="54"/>
        <v>42032.25</v>
      </c>
      <c r="W375" t="str">
        <f t="shared" si="55"/>
        <v>28</v>
      </c>
      <c r="X375" t="str">
        <f t="shared" si="56"/>
        <v>01</v>
      </c>
      <c r="Y375" t="str">
        <f t="shared" si="57"/>
        <v>2015</v>
      </c>
      <c r="Z375" s="17">
        <f t="shared" si="58"/>
        <v>20</v>
      </c>
    </row>
    <row r="376" spans="1:26" x14ac:dyDescent="0.3">
      <c r="A376">
        <v>373</v>
      </c>
      <c r="B376" s="4" t="s">
        <v>798</v>
      </c>
      <c r="C376" s="3" t="s">
        <v>799</v>
      </c>
      <c r="D376">
        <v>22500</v>
      </c>
      <c r="E376">
        <v>164291</v>
      </c>
      <c r="F376" s="17">
        <f t="shared" si="50"/>
        <v>730.18222222222221</v>
      </c>
      <c r="G376" t="s">
        <v>20</v>
      </c>
      <c r="H376">
        <v>2106</v>
      </c>
      <c r="I376" t="s">
        <v>21</v>
      </c>
      <c r="J376" t="s">
        <v>22</v>
      </c>
      <c r="K376">
        <v>1502946000</v>
      </c>
      <c r="L376">
        <v>1503637200</v>
      </c>
      <c r="M376" t="b">
        <v>0</v>
      </c>
      <c r="N376" t="b">
        <v>0</v>
      </c>
      <c r="O376" t="s">
        <v>33</v>
      </c>
      <c r="P376" t="s">
        <v>2042</v>
      </c>
      <c r="Q376" t="s">
        <v>2043</v>
      </c>
      <c r="R376" s="8">
        <f t="shared" si="51"/>
        <v>42964.208333333328</v>
      </c>
      <c r="S376" s="8" t="str">
        <f t="shared" si="52"/>
        <v>17</v>
      </c>
      <c r="T376" s="8" t="str">
        <f t="shared" si="59"/>
        <v>Aug</v>
      </c>
      <c r="U376" s="8" t="str">
        <f t="shared" si="53"/>
        <v>2017</v>
      </c>
      <c r="V376" s="8">
        <f t="shared" si="54"/>
        <v>42972.208333333328</v>
      </c>
      <c r="W376" t="str">
        <f t="shared" si="55"/>
        <v>25</v>
      </c>
      <c r="X376" t="str">
        <f t="shared" si="56"/>
        <v>08</v>
      </c>
      <c r="Y376" t="str">
        <f t="shared" si="57"/>
        <v>2017</v>
      </c>
      <c r="Z376" s="17">
        <f t="shared" si="58"/>
        <v>8</v>
      </c>
    </row>
    <row r="377" spans="1:26" ht="31.2" x14ac:dyDescent="0.3">
      <c r="A377">
        <v>374</v>
      </c>
      <c r="B377" s="4" t="s">
        <v>800</v>
      </c>
      <c r="C377" s="3" t="s">
        <v>801</v>
      </c>
      <c r="D377">
        <v>167400</v>
      </c>
      <c r="E377">
        <v>22073</v>
      </c>
      <c r="F377" s="17">
        <f t="shared" si="50"/>
        <v>13.185782556750297</v>
      </c>
      <c r="G377" t="s">
        <v>14</v>
      </c>
      <c r="H377">
        <v>441</v>
      </c>
      <c r="I377" t="s">
        <v>21</v>
      </c>
      <c r="J377" t="s">
        <v>22</v>
      </c>
      <c r="K377">
        <v>1547186400</v>
      </c>
      <c r="L377">
        <v>1547618400</v>
      </c>
      <c r="M377" t="b">
        <v>0</v>
      </c>
      <c r="N377" t="b">
        <v>1</v>
      </c>
      <c r="O377" t="s">
        <v>42</v>
      </c>
      <c r="P377" t="s">
        <v>2044</v>
      </c>
      <c r="Q377" t="s">
        <v>2045</v>
      </c>
      <c r="R377" s="8">
        <f t="shared" si="51"/>
        <v>43476.25</v>
      </c>
      <c r="S377" s="8" t="str">
        <f t="shared" si="52"/>
        <v>11</v>
      </c>
      <c r="T377" s="8" t="str">
        <f t="shared" si="59"/>
        <v>Jan</v>
      </c>
      <c r="U377" s="8" t="str">
        <f t="shared" si="53"/>
        <v>2019</v>
      </c>
      <c r="V377" s="8">
        <f t="shared" si="54"/>
        <v>43481.25</v>
      </c>
      <c r="W377" t="str">
        <f t="shared" si="55"/>
        <v>16</v>
      </c>
      <c r="X377" t="str">
        <f t="shared" si="56"/>
        <v>01</v>
      </c>
      <c r="Y377" t="str">
        <f t="shared" si="57"/>
        <v>2019</v>
      </c>
      <c r="Z377" s="17">
        <f t="shared" si="58"/>
        <v>5</v>
      </c>
    </row>
    <row r="378" spans="1:26" ht="31.2" x14ac:dyDescent="0.3">
      <c r="A378">
        <v>375</v>
      </c>
      <c r="B378" s="4" t="s">
        <v>802</v>
      </c>
      <c r="C378" s="3" t="s">
        <v>803</v>
      </c>
      <c r="D378">
        <v>2700</v>
      </c>
      <c r="E378">
        <v>1479</v>
      </c>
      <c r="F378" s="17">
        <f t="shared" si="50"/>
        <v>54.777777777777779</v>
      </c>
      <c r="G378" t="s">
        <v>14</v>
      </c>
      <c r="H378">
        <v>25</v>
      </c>
      <c r="I378" t="s">
        <v>21</v>
      </c>
      <c r="J378" t="s">
        <v>22</v>
      </c>
      <c r="K378">
        <v>1444971600</v>
      </c>
      <c r="L378">
        <v>1449900000</v>
      </c>
      <c r="M378" t="b">
        <v>0</v>
      </c>
      <c r="N378" t="b">
        <v>0</v>
      </c>
      <c r="O378" t="s">
        <v>60</v>
      </c>
      <c r="P378" t="s">
        <v>2038</v>
      </c>
      <c r="Q378" t="s">
        <v>2048</v>
      </c>
      <c r="R378" s="8">
        <f t="shared" si="51"/>
        <v>42293.208333333328</v>
      </c>
      <c r="S378" s="8" t="str">
        <f t="shared" si="52"/>
        <v>16</v>
      </c>
      <c r="T378" s="8" t="str">
        <f t="shared" si="59"/>
        <v>Oct</v>
      </c>
      <c r="U378" s="8" t="str">
        <f t="shared" si="53"/>
        <v>2015</v>
      </c>
      <c r="V378" s="8">
        <f t="shared" si="54"/>
        <v>42350.25</v>
      </c>
      <c r="W378" t="str">
        <f t="shared" si="55"/>
        <v>12</v>
      </c>
      <c r="X378" t="str">
        <f t="shared" si="56"/>
        <v>12</v>
      </c>
      <c r="Y378" t="str">
        <f t="shared" si="57"/>
        <v>2015</v>
      </c>
      <c r="Z378" s="17">
        <f t="shared" si="58"/>
        <v>57.041666666671517</v>
      </c>
    </row>
    <row r="379" spans="1:26" x14ac:dyDescent="0.3">
      <c r="A379">
        <v>376</v>
      </c>
      <c r="B379" s="4" t="s">
        <v>804</v>
      </c>
      <c r="C379" s="3" t="s">
        <v>805</v>
      </c>
      <c r="D379">
        <v>3400</v>
      </c>
      <c r="E379">
        <v>12275</v>
      </c>
      <c r="F379" s="17">
        <f t="shared" si="50"/>
        <v>361.02941176470591</v>
      </c>
      <c r="G379" t="s">
        <v>20</v>
      </c>
      <c r="H379">
        <v>131</v>
      </c>
      <c r="I379" t="s">
        <v>21</v>
      </c>
      <c r="J379" t="s">
        <v>22</v>
      </c>
      <c r="K379">
        <v>1404622800</v>
      </c>
      <c r="L379">
        <v>1405141200</v>
      </c>
      <c r="M379" t="b">
        <v>0</v>
      </c>
      <c r="N379" t="b">
        <v>0</v>
      </c>
      <c r="O379" t="s">
        <v>23</v>
      </c>
      <c r="P379" t="s">
        <v>2038</v>
      </c>
      <c r="Q379" t="s">
        <v>2039</v>
      </c>
      <c r="R379" s="8">
        <f t="shared" si="51"/>
        <v>41826.208333333336</v>
      </c>
      <c r="S379" s="8" t="str">
        <f t="shared" si="52"/>
        <v>06</v>
      </c>
      <c r="T379" s="8" t="str">
        <f t="shared" si="59"/>
        <v>Jul</v>
      </c>
      <c r="U379" s="8" t="str">
        <f t="shared" si="53"/>
        <v>2014</v>
      </c>
      <c r="V379" s="8">
        <f t="shared" si="54"/>
        <v>41832.208333333336</v>
      </c>
      <c r="W379" t="str">
        <f t="shared" si="55"/>
        <v>12</v>
      </c>
      <c r="X379" t="str">
        <f t="shared" si="56"/>
        <v>07</v>
      </c>
      <c r="Y379" t="str">
        <f t="shared" si="57"/>
        <v>2014</v>
      </c>
      <c r="Z379" s="17">
        <f t="shared" si="58"/>
        <v>6</v>
      </c>
    </row>
    <row r="380" spans="1:26" x14ac:dyDescent="0.3">
      <c r="A380">
        <v>377</v>
      </c>
      <c r="B380" s="4" t="s">
        <v>806</v>
      </c>
      <c r="C380" s="3" t="s">
        <v>807</v>
      </c>
      <c r="D380">
        <v>49700</v>
      </c>
      <c r="E380">
        <v>5098</v>
      </c>
      <c r="F380" s="17">
        <f t="shared" si="50"/>
        <v>10.257545271629779</v>
      </c>
      <c r="G380" t="s">
        <v>14</v>
      </c>
      <c r="H380">
        <v>127</v>
      </c>
      <c r="I380" t="s">
        <v>21</v>
      </c>
      <c r="J380" t="s">
        <v>22</v>
      </c>
      <c r="K380">
        <v>1571720400</v>
      </c>
      <c r="L380">
        <v>1572933600</v>
      </c>
      <c r="M380" t="b">
        <v>0</v>
      </c>
      <c r="N380" t="b">
        <v>0</v>
      </c>
      <c r="O380" t="s">
        <v>33</v>
      </c>
      <c r="P380" t="s">
        <v>2042</v>
      </c>
      <c r="Q380" t="s">
        <v>2043</v>
      </c>
      <c r="R380" s="8">
        <f t="shared" si="51"/>
        <v>43760.208333333328</v>
      </c>
      <c r="S380" s="8" t="str">
        <f t="shared" si="52"/>
        <v>22</v>
      </c>
      <c r="T380" s="8" t="str">
        <f t="shared" si="59"/>
        <v>Oct</v>
      </c>
      <c r="U380" s="8" t="str">
        <f t="shared" si="53"/>
        <v>2019</v>
      </c>
      <c r="V380" s="8">
        <f t="shared" si="54"/>
        <v>43774.25</v>
      </c>
      <c r="W380" t="str">
        <f t="shared" si="55"/>
        <v>05</v>
      </c>
      <c r="X380" t="str">
        <f t="shared" si="56"/>
        <v>11</v>
      </c>
      <c r="Y380" t="str">
        <f t="shared" si="57"/>
        <v>2019</v>
      </c>
      <c r="Z380" s="17">
        <f t="shared" si="58"/>
        <v>14.041666666671517</v>
      </c>
    </row>
    <row r="381" spans="1:26" x14ac:dyDescent="0.3">
      <c r="A381">
        <v>378</v>
      </c>
      <c r="B381" s="4" t="s">
        <v>808</v>
      </c>
      <c r="C381" s="3" t="s">
        <v>809</v>
      </c>
      <c r="D381">
        <v>178200</v>
      </c>
      <c r="E381">
        <v>24882</v>
      </c>
      <c r="F381" s="17">
        <f t="shared" si="50"/>
        <v>13.962962962962964</v>
      </c>
      <c r="G381" t="s">
        <v>14</v>
      </c>
      <c r="H381">
        <v>355</v>
      </c>
      <c r="I381" t="s">
        <v>21</v>
      </c>
      <c r="J381" t="s">
        <v>22</v>
      </c>
      <c r="K381">
        <v>1526878800</v>
      </c>
      <c r="L381">
        <v>1530162000</v>
      </c>
      <c r="M381" t="b">
        <v>0</v>
      </c>
      <c r="N381" t="b">
        <v>0</v>
      </c>
      <c r="O381" t="s">
        <v>42</v>
      </c>
      <c r="P381" t="s">
        <v>2044</v>
      </c>
      <c r="Q381" t="s">
        <v>2045</v>
      </c>
      <c r="R381" s="8">
        <f t="shared" si="51"/>
        <v>43241.208333333328</v>
      </c>
      <c r="S381" s="8" t="str">
        <f t="shared" si="52"/>
        <v>21</v>
      </c>
      <c r="T381" s="8" t="str">
        <f t="shared" si="59"/>
        <v>May</v>
      </c>
      <c r="U381" s="8" t="str">
        <f t="shared" si="53"/>
        <v>2018</v>
      </c>
      <c r="V381" s="8">
        <f t="shared" si="54"/>
        <v>43279.208333333328</v>
      </c>
      <c r="W381" t="str">
        <f t="shared" si="55"/>
        <v>28</v>
      </c>
      <c r="X381" t="str">
        <f t="shared" si="56"/>
        <v>06</v>
      </c>
      <c r="Y381" t="str">
        <f t="shared" si="57"/>
        <v>2018</v>
      </c>
      <c r="Z381" s="17">
        <f t="shared" si="58"/>
        <v>38</v>
      </c>
    </row>
    <row r="382" spans="1:26" x14ac:dyDescent="0.3">
      <c r="A382">
        <v>379</v>
      </c>
      <c r="B382" s="4" t="s">
        <v>810</v>
      </c>
      <c r="C382" s="3" t="s">
        <v>811</v>
      </c>
      <c r="D382">
        <v>7200</v>
      </c>
      <c r="E382">
        <v>2912</v>
      </c>
      <c r="F382" s="17">
        <f t="shared" si="50"/>
        <v>40.444444444444443</v>
      </c>
      <c r="G382" t="s">
        <v>14</v>
      </c>
      <c r="H382">
        <v>44</v>
      </c>
      <c r="I382" t="s">
        <v>40</v>
      </c>
      <c r="J382" t="s">
        <v>41</v>
      </c>
      <c r="K382">
        <v>1319691600</v>
      </c>
      <c r="L382">
        <v>1320904800</v>
      </c>
      <c r="M382" t="b">
        <v>0</v>
      </c>
      <c r="N382" t="b">
        <v>0</v>
      </c>
      <c r="O382" t="s">
        <v>33</v>
      </c>
      <c r="P382" t="s">
        <v>2042</v>
      </c>
      <c r="Q382" t="s">
        <v>2043</v>
      </c>
      <c r="R382" s="8">
        <f t="shared" si="51"/>
        <v>40843.208333333336</v>
      </c>
      <c r="S382" s="8" t="str">
        <f t="shared" si="52"/>
        <v>27</v>
      </c>
      <c r="T382" s="8" t="str">
        <f t="shared" si="59"/>
        <v>Oct</v>
      </c>
      <c r="U382" s="8" t="str">
        <f t="shared" si="53"/>
        <v>2011</v>
      </c>
      <c r="V382" s="8">
        <f t="shared" si="54"/>
        <v>40857.25</v>
      </c>
      <c r="W382" t="str">
        <f t="shared" si="55"/>
        <v>10</v>
      </c>
      <c r="X382" t="str">
        <f t="shared" si="56"/>
        <v>11</v>
      </c>
      <c r="Y382" t="str">
        <f t="shared" si="57"/>
        <v>2011</v>
      </c>
      <c r="Z382" s="17">
        <f t="shared" si="58"/>
        <v>14.041666666664241</v>
      </c>
    </row>
    <row r="383" spans="1:26" ht="31.2" x14ac:dyDescent="0.3">
      <c r="A383">
        <v>380</v>
      </c>
      <c r="B383" s="4" t="s">
        <v>812</v>
      </c>
      <c r="C383" s="3" t="s">
        <v>813</v>
      </c>
      <c r="D383">
        <v>2500</v>
      </c>
      <c r="E383">
        <v>4008</v>
      </c>
      <c r="F383" s="17">
        <f t="shared" si="50"/>
        <v>160.32</v>
      </c>
      <c r="G383" t="s">
        <v>20</v>
      </c>
      <c r="H383">
        <v>84</v>
      </c>
      <c r="I383" t="s">
        <v>21</v>
      </c>
      <c r="J383" t="s">
        <v>22</v>
      </c>
      <c r="K383">
        <v>1371963600</v>
      </c>
      <c r="L383">
        <v>1372395600</v>
      </c>
      <c r="M383" t="b">
        <v>0</v>
      </c>
      <c r="N383" t="b">
        <v>0</v>
      </c>
      <c r="O383" t="s">
        <v>33</v>
      </c>
      <c r="P383" t="s">
        <v>2042</v>
      </c>
      <c r="Q383" t="s">
        <v>2043</v>
      </c>
      <c r="R383" s="8">
        <f t="shared" si="51"/>
        <v>41448.208333333336</v>
      </c>
      <c r="S383" s="8" t="str">
        <f t="shared" si="52"/>
        <v>23</v>
      </c>
      <c r="T383" s="8" t="str">
        <f t="shared" si="59"/>
        <v>Jun</v>
      </c>
      <c r="U383" s="8" t="str">
        <f t="shared" si="53"/>
        <v>2013</v>
      </c>
      <c r="V383" s="8">
        <f t="shared" si="54"/>
        <v>41453.208333333336</v>
      </c>
      <c r="W383" t="str">
        <f t="shared" si="55"/>
        <v>28</v>
      </c>
      <c r="X383" t="str">
        <f t="shared" si="56"/>
        <v>06</v>
      </c>
      <c r="Y383" t="str">
        <f t="shared" si="57"/>
        <v>2013</v>
      </c>
      <c r="Z383" s="17">
        <f t="shared" si="58"/>
        <v>5</v>
      </c>
    </row>
    <row r="384" spans="1:26" x14ac:dyDescent="0.3">
      <c r="A384">
        <v>381</v>
      </c>
      <c r="B384" s="4" t="s">
        <v>814</v>
      </c>
      <c r="C384" s="3" t="s">
        <v>815</v>
      </c>
      <c r="D384">
        <v>5300</v>
      </c>
      <c r="E384">
        <v>9749</v>
      </c>
      <c r="F384" s="17">
        <f t="shared" si="50"/>
        <v>183.9433962264151</v>
      </c>
      <c r="G384" t="s">
        <v>20</v>
      </c>
      <c r="H384">
        <v>155</v>
      </c>
      <c r="I384" t="s">
        <v>21</v>
      </c>
      <c r="J384" t="s">
        <v>22</v>
      </c>
      <c r="K384">
        <v>1433739600</v>
      </c>
      <c r="L384">
        <v>1437714000</v>
      </c>
      <c r="M384" t="b">
        <v>0</v>
      </c>
      <c r="N384" t="b">
        <v>0</v>
      </c>
      <c r="O384" t="s">
        <v>33</v>
      </c>
      <c r="P384" t="s">
        <v>2042</v>
      </c>
      <c r="Q384" t="s">
        <v>2043</v>
      </c>
      <c r="R384" s="8">
        <f t="shared" si="51"/>
        <v>42163.208333333328</v>
      </c>
      <c r="S384" s="8" t="str">
        <f t="shared" si="52"/>
        <v>08</v>
      </c>
      <c r="T384" s="8" t="str">
        <f t="shared" si="59"/>
        <v>Jun</v>
      </c>
      <c r="U384" s="8" t="str">
        <f t="shared" si="53"/>
        <v>2015</v>
      </c>
      <c r="V384" s="8">
        <f t="shared" si="54"/>
        <v>42209.208333333328</v>
      </c>
      <c r="W384" t="str">
        <f t="shared" si="55"/>
        <v>24</v>
      </c>
      <c r="X384" t="str">
        <f t="shared" si="56"/>
        <v>07</v>
      </c>
      <c r="Y384" t="str">
        <f t="shared" si="57"/>
        <v>2015</v>
      </c>
      <c r="Z384" s="17">
        <f t="shared" si="58"/>
        <v>46</v>
      </c>
    </row>
    <row r="385" spans="1:26" ht="31.2" x14ac:dyDescent="0.3">
      <c r="A385">
        <v>382</v>
      </c>
      <c r="B385" s="4" t="s">
        <v>816</v>
      </c>
      <c r="C385" s="3" t="s">
        <v>817</v>
      </c>
      <c r="D385">
        <v>9100</v>
      </c>
      <c r="E385">
        <v>5803</v>
      </c>
      <c r="F385" s="17">
        <f t="shared" si="50"/>
        <v>63.769230769230766</v>
      </c>
      <c r="G385" t="s">
        <v>14</v>
      </c>
      <c r="H385">
        <v>67</v>
      </c>
      <c r="I385" t="s">
        <v>21</v>
      </c>
      <c r="J385" t="s">
        <v>22</v>
      </c>
      <c r="K385">
        <v>1508130000</v>
      </c>
      <c r="L385">
        <v>1509771600</v>
      </c>
      <c r="M385" t="b">
        <v>0</v>
      </c>
      <c r="N385" t="b">
        <v>0</v>
      </c>
      <c r="O385" t="s">
        <v>122</v>
      </c>
      <c r="P385" t="s">
        <v>2057</v>
      </c>
      <c r="Q385" t="s">
        <v>2058</v>
      </c>
      <c r="R385" s="8">
        <f t="shared" si="51"/>
        <v>43024.208333333328</v>
      </c>
      <c r="S385" s="8" t="str">
        <f t="shared" si="52"/>
        <v>16</v>
      </c>
      <c r="T385" s="8" t="str">
        <f t="shared" si="59"/>
        <v>Oct</v>
      </c>
      <c r="U385" s="8" t="str">
        <f t="shared" si="53"/>
        <v>2017</v>
      </c>
      <c r="V385" s="8">
        <f t="shared" si="54"/>
        <v>43043.208333333328</v>
      </c>
      <c r="W385" t="str">
        <f t="shared" si="55"/>
        <v>04</v>
      </c>
      <c r="X385" t="str">
        <f t="shared" si="56"/>
        <v>11</v>
      </c>
      <c r="Y385" t="str">
        <f t="shared" si="57"/>
        <v>2017</v>
      </c>
      <c r="Z385" s="17">
        <f t="shared" si="58"/>
        <v>19</v>
      </c>
    </row>
    <row r="386" spans="1:26" x14ac:dyDescent="0.3">
      <c r="A386">
        <v>383</v>
      </c>
      <c r="B386" s="4" t="s">
        <v>818</v>
      </c>
      <c r="C386" s="3" t="s">
        <v>819</v>
      </c>
      <c r="D386">
        <v>6300</v>
      </c>
      <c r="E386">
        <v>14199</v>
      </c>
      <c r="F386" s="17">
        <f t="shared" si="50"/>
        <v>225.38095238095238</v>
      </c>
      <c r="G386" t="s">
        <v>20</v>
      </c>
      <c r="H386">
        <v>189</v>
      </c>
      <c r="I386" t="s">
        <v>21</v>
      </c>
      <c r="J386" t="s">
        <v>22</v>
      </c>
      <c r="K386">
        <v>1550037600</v>
      </c>
      <c r="L386">
        <v>1550556000</v>
      </c>
      <c r="M386" t="b">
        <v>0</v>
      </c>
      <c r="N386" t="b">
        <v>1</v>
      </c>
      <c r="O386" t="s">
        <v>17</v>
      </c>
      <c r="P386" t="s">
        <v>2036</v>
      </c>
      <c r="Q386" t="s">
        <v>2037</v>
      </c>
      <c r="R386" s="8">
        <f t="shared" si="51"/>
        <v>43509.25</v>
      </c>
      <c r="S386" s="8" t="str">
        <f t="shared" si="52"/>
        <v>13</v>
      </c>
      <c r="T386" s="8" t="str">
        <f t="shared" si="59"/>
        <v>Feb</v>
      </c>
      <c r="U386" s="8" t="str">
        <f t="shared" si="53"/>
        <v>2019</v>
      </c>
      <c r="V386" s="8">
        <f t="shared" si="54"/>
        <v>43515.25</v>
      </c>
      <c r="W386" t="str">
        <f t="shared" si="55"/>
        <v>19</v>
      </c>
      <c r="X386" t="str">
        <f t="shared" si="56"/>
        <v>02</v>
      </c>
      <c r="Y386" t="str">
        <f t="shared" si="57"/>
        <v>2019</v>
      </c>
      <c r="Z386" s="17">
        <f t="shared" si="58"/>
        <v>6</v>
      </c>
    </row>
    <row r="387" spans="1:26" x14ac:dyDescent="0.3">
      <c r="A387">
        <v>384</v>
      </c>
      <c r="B387" s="4" t="s">
        <v>820</v>
      </c>
      <c r="C387" s="3" t="s">
        <v>821</v>
      </c>
      <c r="D387">
        <v>114400</v>
      </c>
      <c r="E387">
        <v>196779</v>
      </c>
      <c r="F387" s="17">
        <f t="shared" si="50"/>
        <v>172.00961538461539</v>
      </c>
      <c r="G387" t="s">
        <v>20</v>
      </c>
      <c r="H387">
        <v>4799</v>
      </c>
      <c r="I387" t="s">
        <v>21</v>
      </c>
      <c r="J387" t="s">
        <v>22</v>
      </c>
      <c r="K387">
        <v>1486706400</v>
      </c>
      <c r="L387">
        <v>1489039200</v>
      </c>
      <c r="M387" t="b">
        <v>1</v>
      </c>
      <c r="N387" t="b">
        <v>1</v>
      </c>
      <c r="O387" t="s">
        <v>42</v>
      </c>
      <c r="P387" t="s">
        <v>2044</v>
      </c>
      <c r="Q387" t="s">
        <v>2045</v>
      </c>
      <c r="R387" s="8">
        <f t="shared" si="51"/>
        <v>42776.25</v>
      </c>
      <c r="S387" s="8" t="str">
        <f t="shared" si="52"/>
        <v>10</v>
      </c>
      <c r="T387" s="8" t="str">
        <f t="shared" si="59"/>
        <v>Feb</v>
      </c>
      <c r="U387" s="8" t="str">
        <f t="shared" si="53"/>
        <v>2017</v>
      </c>
      <c r="V387" s="8">
        <f t="shared" si="54"/>
        <v>42803.25</v>
      </c>
      <c r="W387" t="str">
        <f t="shared" si="55"/>
        <v>09</v>
      </c>
      <c r="X387" t="str">
        <f t="shared" si="56"/>
        <v>03</v>
      </c>
      <c r="Y387" t="str">
        <f t="shared" si="57"/>
        <v>2017</v>
      </c>
      <c r="Z387" s="17">
        <f t="shared" si="58"/>
        <v>27</v>
      </c>
    </row>
    <row r="388" spans="1:26" ht="31.2" x14ac:dyDescent="0.3">
      <c r="A388">
        <v>385</v>
      </c>
      <c r="B388" s="4" t="s">
        <v>822</v>
      </c>
      <c r="C388" s="3" t="s">
        <v>823</v>
      </c>
      <c r="D388">
        <v>38900</v>
      </c>
      <c r="E388">
        <v>56859</v>
      </c>
      <c r="F388" s="17">
        <f t="shared" ref="F388:F451" si="60">E388/D388*100</f>
        <v>146.16709511568124</v>
      </c>
      <c r="G388" t="s">
        <v>20</v>
      </c>
      <c r="H388">
        <v>1137</v>
      </c>
      <c r="I388" t="s">
        <v>21</v>
      </c>
      <c r="J388" t="s">
        <v>22</v>
      </c>
      <c r="K388">
        <v>1553835600</v>
      </c>
      <c r="L388">
        <v>1556600400</v>
      </c>
      <c r="M388" t="b">
        <v>0</v>
      </c>
      <c r="N388" t="b">
        <v>0</v>
      </c>
      <c r="O388" t="s">
        <v>68</v>
      </c>
      <c r="P388" t="s">
        <v>2050</v>
      </c>
      <c r="Q388" t="s">
        <v>2051</v>
      </c>
      <c r="R388" s="8">
        <f t="shared" ref="R388:R451" si="61">(((K388/60)/60)/24)+DATE(1970,1,1)</f>
        <v>43553.208333333328</v>
      </c>
      <c r="S388" s="8" t="str">
        <f t="shared" ref="S388:S451" si="62">TEXT(R388,"dd")</f>
        <v>29</v>
      </c>
      <c r="T388" s="8" t="str">
        <f t="shared" si="59"/>
        <v>Mar</v>
      </c>
      <c r="U388" s="8" t="str">
        <f t="shared" ref="U388:U451" si="63">TEXT(R388,"yyyy")</f>
        <v>2019</v>
      </c>
      <c r="V388" s="8">
        <f t="shared" ref="V388:V451" si="64">(((L388/60)/60)/24)+DATE(1970,1,1)</f>
        <v>43585.208333333328</v>
      </c>
      <c r="W388" t="str">
        <f t="shared" ref="W388:W451" si="65">TEXT(V388,"dd")</f>
        <v>30</v>
      </c>
      <c r="X388" t="str">
        <f t="shared" ref="X388:X451" si="66">TEXT(V388,"mm")</f>
        <v>04</v>
      </c>
      <c r="Y388" t="str">
        <f t="shared" ref="Y388:Y451" si="67">TEXT(V388,"yyyy")</f>
        <v>2019</v>
      </c>
      <c r="Z388" s="17">
        <f t="shared" ref="Z388:Z451" si="68">V388-R388</f>
        <v>32</v>
      </c>
    </row>
    <row r="389" spans="1:26" ht="31.2" x14ac:dyDescent="0.3">
      <c r="A389">
        <v>386</v>
      </c>
      <c r="B389" s="4" t="s">
        <v>824</v>
      </c>
      <c r="C389" s="3" t="s">
        <v>825</v>
      </c>
      <c r="D389">
        <v>135500</v>
      </c>
      <c r="E389">
        <v>103554</v>
      </c>
      <c r="F389" s="17">
        <f t="shared" si="60"/>
        <v>76.42361623616236</v>
      </c>
      <c r="G389" t="s">
        <v>14</v>
      </c>
      <c r="H389">
        <v>1068</v>
      </c>
      <c r="I389" t="s">
        <v>21</v>
      </c>
      <c r="J389" t="s">
        <v>22</v>
      </c>
      <c r="K389">
        <v>1277528400</v>
      </c>
      <c r="L389">
        <v>1278565200</v>
      </c>
      <c r="M389" t="b">
        <v>0</v>
      </c>
      <c r="N389" t="b">
        <v>0</v>
      </c>
      <c r="O389" t="s">
        <v>33</v>
      </c>
      <c r="P389" t="s">
        <v>2042</v>
      </c>
      <c r="Q389" t="s">
        <v>2043</v>
      </c>
      <c r="R389" s="8">
        <f t="shared" si="61"/>
        <v>40355.208333333336</v>
      </c>
      <c r="S389" s="8" t="str">
        <f t="shared" si="62"/>
        <v>26</v>
      </c>
      <c r="T389" s="8" t="str">
        <f t="shared" si="59"/>
        <v>Jun</v>
      </c>
      <c r="U389" s="8" t="str">
        <f t="shared" si="63"/>
        <v>2010</v>
      </c>
      <c r="V389" s="8">
        <f t="shared" si="64"/>
        <v>40367.208333333336</v>
      </c>
      <c r="W389" t="str">
        <f t="shared" si="65"/>
        <v>08</v>
      </c>
      <c r="X389" t="str">
        <f t="shared" si="66"/>
        <v>07</v>
      </c>
      <c r="Y389" t="str">
        <f t="shared" si="67"/>
        <v>2010</v>
      </c>
      <c r="Z389" s="17">
        <f t="shared" si="68"/>
        <v>12</v>
      </c>
    </row>
    <row r="390" spans="1:26" x14ac:dyDescent="0.3">
      <c r="A390">
        <v>387</v>
      </c>
      <c r="B390" s="4" t="s">
        <v>826</v>
      </c>
      <c r="C390" s="3" t="s">
        <v>827</v>
      </c>
      <c r="D390">
        <v>109000</v>
      </c>
      <c r="E390">
        <v>42795</v>
      </c>
      <c r="F390" s="17">
        <f t="shared" si="60"/>
        <v>39.261467889908261</v>
      </c>
      <c r="G390" t="s">
        <v>14</v>
      </c>
      <c r="H390">
        <v>424</v>
      </c>
      <c r="I390" t="s">
        <v>21</v>
      </c>
      <c r="J390" t="s">
        <v>22</v>
      </c>
      <c r="K390">
        <v>1339477200</v>
      </c>
      <c r="L390">
        <v>1339909200</v>
      </c>
      <c r="M390" t="b">
        <v>0</v>
      </c>
      <c r="N390" t="b">
        <v>0</v>
      </c>
      <c r="O390" t="s">
        <v>65</v>
      </c>
      <c r="P390" t="s">
        <v>2040</v>
      </c>
      <c r="Q390" t="s">
        <v>2049</v>
      </c>
      <c r="R390" s="8">
        <f t="shared" si="61"/>
        <v>41072.208333333336</v>
      </c>
      <c r="S390" s="8" t="str">
        <f t="shared" si="62"/>
        <v>12</v>
      </c>
      <c r="T390" s="8" t="str">
        <f t="shared" si="59"/>
        <v>Jun</v>
      </c>
      <c r="U390" s="8" t="str">
        <f t="shared" si="63"/>
        <v>2012</v>
      </c>
      <c r="V390" s="8">
        <f t="shared" si="64"/>
        <v>41077.208333333336</v>
      </c>
      <c r="W390" t="str">
        <f t="shared" si="65"/>
        <v>17</v>
      </c>
      <c r="X390" t="str">
        <f t="shared" si="66"/>
        <v>06</v>
      </c>
      <c r="Y390" t="str">
        <f t="shared" si="67"/>
        <v>2012</v>
      </c>
      <c r="Z390" s="17">
        <f t="shared" si="68"/>
        <v>5</v>
      </c>
    </row>
    <row r="391" spans="1:26" x14ac:dyDescent="0.3">
      <c r="A391">
        <v>388</v>
      </c>
      <c r="B391" s="4" t="s">
        <v>828</v>
      </c>
      <c r="C391" s="3" t="s">
        <v>829</v>
      </c>
      <c r="D391">
        <v>114800</v>
      </c>
      <c r="E391">
        <v>12938</v>
      </c>
      <c r="F391" s="17">
        <f t="shared" si="60"/>
        <v>11.270034843205574</v>
      </c>
      <c r="G391" t="s">
        <v>74</v>
      </c>
      <c r="H391">
        <v>145</v>
      </c>
      <c r="I391" t="s">
        <v>98</v>
      </c>
      <c r="J391" t="s">
        <v>99</v>
      </c>
      <c r="K391">
        <v>1325656800</v>
      </c>
      <c r="L391">
        <v>1325829600</v>
      </c>
      <c r="M391" t="b">
        <v>0</v>
      </c>
      <c r="N391" t="b">
        <v>0</v>
      </c>
      <c r="O391" t="s">
        <v>60</v>
      </c>
      <c r="P391" t="s">
        <v>2038</v>
      </c>
      <c r="Q391" t="s">
        <v>2048</v>
      </c>
      <c r="R391" s="8">
        <f t="shared" si="61"/>
        <v>40912.25</v>
      </c>
      <c r="S391" s="8" t="str">
        <f t="shared" si="62"/>
        <v>04</v>
      </c>
      <c r="T391" s="8" t="str">
        <f t="shared" ref="T391:T454" si="69">TEXT(R391,"mmm")</f>
        <v>Jan</v>
      </c>
      <c r="U391" s="8" t="str">
        <f t="shared" si="63"/>
        <v>2012</v>
      </c>
      <c r="V391" s="8">
        <f t="shared" si="64"/>
        <v>40914.25</v>
      </c>
      <c r="W391" t="str">
        <f t="shared" si="65"/>
        <v>06</v>
      </c>
      <c r="X391" t="str">
        <f t="shared" si="66"/>
        <v>01</v>
      </c>
      <c r="Y391" t="str">
        <f t="shared" si="67"/>
        <v>2012</v>
      </c>
      <c r="Z391" s="17">
        <f t="shared" si="68"/>
        <v>2</v>
      </c>
    </row>
    <row r="392" spans="1:26" x14ac:dyDescent="0.3">
      <c r="A392">
        <v>389</v>
      </c>
      <c r="B392" s="4" t="s">
        <v>830</v>
      </c>
      <c r="C392" s="3" t="s">
        <v>831</v>
      </c>
      <c r="D392">
        <v>83000</v>
      </c>
      <c r="E392">
        <v>101352</v>
      </c>
      <c r="F392" s="17">
        <f t="shared" si="60"/>
        <v>122.11084337349398</v>
      </c>
      <c r="G392" t="s">
        <v>20</v>
      </c>
      <c r="H392">
        <v>1152</v>
      </c>
      <c r="I392" t="s">
        <v>21</v>
      </c>
      <c r="J392" t="s">
        <v>22</v>
      </c>
      <c r="K392">
        <v>1288242000</v>
      </c>
      <c r="L392">
        <v>1290578400</v>
      </c>
      <c r="M392" t="b">
        <v>0</v>
      </c>
      <c r="N392" t="b">
        <v>0</v>
      </c>
      <c r="O392" t="s">
        <v>33</v>
      </c>
      <c r="P392" t="s">
        <v>2042</v>
      </c>
      <c r="Q392" t="s">
        <v>2043</v>
      </c>
      <c r="R392" s="8">
        <f t="shared" si="61"/>
        <v>40479.208333333336</v>
      </c>
      <c r="S392" s="8" t="str">
        <f t="shared" si="62"/>
        <v>28</v>
      </c>
      <c r="T392" s="8" t="str">
        <f t="shared" si="69"/>
        <v>Oct</v>
      </c>
      <c r="U392" s="8" t="str">
        <f t="shared" si="63"/>
        <v>2010</v>
      </c>
      <c r="V392" s="8">
        <f t="shared" si="64"/>
        <v>40506.25</v>
      </c>
      <c r="W392" t="str">
        <f t="shared" si="65"/>
        <v>24</v>
      </c>
      <c r="X392" t="str">
        <f t="shared" si="66"/>
        <v>11</v>
      </c>
      <c r="Y392" t="str">
        <f t="shared" si="67"/>
        <v>2010</v>
      </c>
      <c r="Z392" s="17">
        <f t="shared" si="68"/>
        <v>27.041666666664241</v>
      </c>
    </row>
    <row r="393" spans="1:26" x14ac:dyDescent="0.3">
      <c r="A393">
        <v>390</v>
      </c>
      <c r="B393" s="4" t="s">
        <v>832</v>
      </c>
      <c r="C393" s="3" t="s">
        <v>833</v>
      </c>
      <c r="D393">
        <v>2400</v>
      </c>
      <c r="E393">
        <v>4477</v>
      </c>
      <c r="F393" s="17">
        <f t="shared" si="60"/>
        <v>186.54166666666669</v>
      </c>
      <c r="G393" t="s">
        <v>20</v>
      </c>
      <c r="H393">
        <v>50</v>
      </c>
      <c r="I393" t="s">
        <v>21</v>
      </c>
      <c r="J393" t="s">
        <v>22</v>
      </c>
      <c r="K393">
        <v>1379048400</v>
      </c>
      <c r="L393">
        <v>1380344400</v>
      </c>
      <c r="M393" t="b">
        <v>0</v>
      </c>
      <c r="N393" t="b">
        <v>0</v>
      </c>
      <c r="O393" t="s">
        <v>122</v>
      </c>
      <c r="P393" t="s">
        <v>2057</v>
      </c>
      <c r="Q393" t="s">
        <v>2058</v>
      </c>
      <c r="R393" s="8">
        <f t="shared" si="61"/>
        <v>41530.208333333336</v>
      </c>
      <c r="S393" s="8" t="str">
        <f t="shared" si="62"/>
        <v>13</v>
      </c>
      <c r="T393" s="8" t="str">
        <f t="shared" si="69"/>
        <v>Sep</v>
      </c>
      <c r="U393" s="8" t="str">
        <f t="shared" si="63"/>
        <v>2013</v>
      </c>
      <c r="V393" s="8">
        <f t="shared" si="64"/>
        <v>41545.208333333336</v>
      </c>
      <c r="W393" t="str">
        <f t="shared" si="65"/>
        <v>28</v>
      </c>
      <c r="X393" t="str">
        <f t="shared" si="66"/>
        <v>09</v>
      </c>
      <c r="Y393" t="str">
        <f t="shared" si="67"/>
        <v>2013</v>
      </c>
      <c r="Z393" s="17">
        <f t="shared" si="68"/>
        <v>15</v>
      </c>
    </row>
    <row r="394" spans="1:26" x14ac:dyDescent="0.3">
      <c r="A394">
        <v>391</v>
      </c>
      <c r="B394" s="4" t="s">
        <v>834</v>
      </c>
      <c r="C394" s="3" t="s">
        <v>835</v>
      </c>
      <c r="D394">
        <v>60400</v>
      </c>
      <c r="E394">
        <v>4393</v>
      </c>
      <c r="F394" s="17">
        <f t="shared" si="60"/>
        <v>7.2731788079470201</v>
      </c>
      <c r="G394" t="s">
        <v>14</v>
      </c>
      <c r="H394">
        <v>151</v>
      </c>
      <c r="I394" t="s">
        <v>21</v>
      </c>
      <c r="J394" t="s">
        <v>22</v>
      </c>
      <c r="K394">
        <v>1389679200</v>
      </c>
      <c r="L394">
        <v>1389852000</v>
      </c>
      <c r="M394" t="b">
        <v>0</v>
      </c>
      <c r="N394" t="b">
        <v>0</v>
      </c>
      <c r="O394" t="s">
        <v>68</v>
      </c>
      <c r="P394" t="s">
        <v>2050</v>
      </c>
      <c r="Q394" t="s">
        <v>2051</v>
      </c>
      <c r="R394" s="8">
        <f t="shared" si="61"/>
        <v>41653.25</v>
      </c>
      <c r="S394" s="8" t="str">
        <f t="shared" si="62"/>
        <v>14</v>
      </c>
      <c r="T394" s="8" t="str">
        <f t="shared" si="69"/>
        <v>Jan</v>
      </c>
      <c r="U394" s="8" t="str">
        <f t="shared" si="63"/>
        <v>2014</v>
      </c>
      <c r="V394" s="8">
        <f t="shared" si="64"/>
        <v>41655.25</v>
      </c>
      <c r="W394" t="str">
        <f t="shared" si="65"/>
        <v>16</v>
      </c>
      <c r="X394" t="str">
        <f t="shared" si="66"/>
        <v>01</v>
      </c>
      <c r="Y394" t="str">
        <f t="shared" si="67"/>
        <v>2014</v>
      </c>
      <c r="Z394" s="17">
        <f t="shared" si="68"/>
        <v>2</v>
      </c>
    </row>
    <row r="395" spans="1:26" ht="31.2" x14ac:dyDescent="0.3">
      <c r="A395">
        <v>392</v>
      </c>
      <c r="B395" s="4" t="s">
        <v>836</v>
      </c>
      <c r="C395" s="3" t="s">
        <v>837</v>
      </c>
      <c r="D395">
        <v>102900</v>
      </c>
      <c r="E395">
        <v>67546</v>
      </c>
      <c r="F395" s="17">
        <f t="shared" si="60"/>
        <v>65.642371234207957</v>
      </c>
      <c r="G395" t="s">
        <v>14</v>
      </c>
      <c r="H395">
        <v>1608</v>
      </c>
      <c r="I395" t="s">
        <v>21</v>
      </c>
      <c r="J395" t="s">
        <v>22</v>
      </c>
      <c r="K395">
        <v>1294293600</v>
      </c>
      <c r="L395">
        <v>1294466400</v>
      </c>
      <c r="M395" t="b">
        <v>0</v>
      </c>
      <c r="N395" t="b">
        <v>0</v>
      </c>
      <c r="O395" t="s">
        <v>65</v>
      </c>
      <c r="P395" t="s">
        <v>2040</v>
      </c>
      <c r="Q395" t="s">
        <v>2049</v>
      </c>
      <c r="R395" s="8">
        <f t="shared" si="61"/>
        <v>40549.25</v>
      </c>
      <c r="S395" s="8" t="str">
        <f t="shared" si="62"/>
        <v>06</v>
      </c>
      <c r="T395" s="8" t="str">
        <f t="shared" si="69"/>
        <v>Jan</v>
      </c>
      <c r="U395" s="8" t="str">
        <f t="shared" si="63"/>
        <v>2011</v>
      </c>
      <c r="V395" s="8">
        <f t="shared" si="64"/>
        <v>40551.25</v>
      </c>
      <c r="W395" t="str">
        <f t="shared" si="65"/>
        <v>08</v>
      </c>
      <c r="X395" t="str">
        <f t="shared" si="66"/>
        <v>01</v>
      </c>
      <c r="Y395" t="str">
        <f t="shared" si="67"/>
        <v>2011</v>
      </c>
      <c r="Z395" s="17">
        <f t="shared" si="68"/>
        <v>2</v>
      </c>
    </row>
    <row r="396" spans="1:26" x14ac:dyDescent="0.3">
      <c r="A396">
        <v>393</v>
      </c>
      <c r="B396" s="4" t="s">
        <v>838</v>
      </c>
      <c r="C396" s="3" t="s">
        <v>839</v>
      </c>
      <c r="D396">
        <v>62800</v>
      </c>
      <c r="E396">
        <v>143788</v>
      </c>
      <c r="F396" s="17">
        <f t="shared" si="60"/>
        <v>228.96178343949046</v>
      </c>
      <c r="G396" t="s">
        <v>20</v>
      </c>
      <c r="H396">
        <v>3059</v>
      </c>
      <c r="I396" t="s">
        <v>15</v>
      </c>
      <c r="J396" t="s">
        <v>16</v>
      </c>
      <c r="K396">
        <v>1500267600</v>
      </c>
      <c r="L396">
        <v>1500354000</v>
      </c>
      <c r="M396" t="b">
        <v>0</v>
      </c>
      <c r="N396" t="b">
        <v>0</v>
      </c>
      <c r="O396" t="s">
        <v>159</v>
      </c>
      <c r="P396" t="s">
        <v>2038</v>
      </c>
      <c r="Q396" t="s">
        <v>2061</v>
      </c>
      <c r="R396" s="8">
        <f t="shared" si="61"/>
        <v>42933.208333333328</v>
      </c>
      <c r="S396" s="8" t="str">
        <f t="shared" si="62"/>
        <v>17</v>
      </c>
      <c r="T396" s="8" t="str">
        <f t="shared" si="69"/>
        <v>Jul</v>
      </c>
      <c r="U396" s="8" t="str">
        <f t="shared" si="63"/>
        <v>2017</v>
      </c>
      <c r="V396" s="8">
        <f t="shared" si="64"/>
        <v>42934.208333333328</v>
      </c>
      <c r="W396" t="str">
        <f t="shared" si="65"/>
        <v>18</v>
      </c>
      <c r="X396" t="str">
        <f t="shared" si="66"/>
        <v>07</v>
      </c>
      <c r="Y396" t="str">
        <f t="shared" si="67"/>
        <v>2017</v>
      </c>
      <c r="Z396" s="17">
        <f t="shared" si="68"/>
        <v>1</v>
      </c>
    </row>
    <row r="397" spans="1:26" x14ac:dyDescent="0.3">
      <c r="A397">
        <v>394</v>
      </c>
      <c r="B397" s="4" t="s">
        <v>840</v>
      </c>
      <c r="C397" s="3" t="s">
        <v>841</v>
      </c>
      <c r="D397">
        <v>800</v>
      </c>
      <c r="E397">
        <v>3755</v>
      </c>
      <c r="F397" s="17">
        <f t="shared" si="60"/>
        <v>469.37499999999994</v>
      </c>
      <c r="G397" t="s">
        <v>20</v>
      </c>
      <c r="H397">
        <v>34</v>
      </c>
      <c r="I397" t="s">
        <v>21</v>
      </c>
      <c r="J397" t="s">
        <v>22</v>
      </c>
      <c r="K397">
        <v>1375074000</v>
      </c>
      <c r="L397">
        <v>1375938000</v>
      </c>
      <c r="M397" t="b">
        <v>0</v>
      </c>
      <c r="N397" t="b">
        <v>1</v>
      </c>
      <c r="O397" t="s">
        <v>42</v>
      </c>
      <c r="P397" t="s">
        <v>2044</v>
      </c>
      <c r="Q397" t="s">
        <v>2045</v>
      </c>
      <c r="R397" s="8">
        <f t="shared" si="61"/>
        <v>41484.208333333336</v>
      </c>
      <c r="S397" s="8" t="str">
        <f t="shared" si="62"/>
        <v>29</v>
      </c>
      <c r="T397" s="8" t="str">
        <f t="shared" si="69"/>
        <v>Jul</v>
      </c>
      <c r="U397" s="8" t="str">
        <f t="shared" si="63"/>
        <v>2013</v>
      </c>
      <c r="V397" s="8">
        <f t="shared" si="64"/>
        <v>41494.208333333336</v>
      </c>
      <c r="W397" t="str">
        <f t="shared" si="65"/>
        <v>08</v>
      </c>
      <c r="X397" t="str">
        <f t="shared" si="66"/>
        <v>08</v>
      </c>
      <c r="Y397" t="str">
        <f t="shared" si="67"/>
        <v>2013</v>
      </c>
      <c r="Z397" s="17">
        <f t="shared" si="68"/>
        <v>10</v>
      </c>
    </row>
    <row r="398" spans="1:26" ht="31.2" x14ac:dyDescent="0.3">
      <c r="A398">
        <v>395</v>
      </c>
      <c r="B398" s="4" t="s">
        <v>295</v>
      </c>
      <c r="C398" s="3" t="s">
        <v>842</v>
      </c>
      <c r="D398">
        <v>7100</v>
      </c>
      <c r="E398">
        <v>9238</v>
      </c>
      <c r="F398" s="17">
        <f t="shared" si="60"/>
        <v>130.11267605633802</v>
      </c>
      <c r="G398" t="s">
        <v>20</v>
      </c>
      <c r="H398">
        <v>220</v>
      </c>
      <c r="I398" t="s">
        <v>21</v>
      </c>
      <c r="J398" t="s">
        <v>22</v>
      </c>
      <c r="K398">
        <v>1323324000</v>
      </c>
      <c r="L398">
        <v>1323410400</v>
      </c>
      <c r="M398" t="b">
        <v>1</v>
      </c>
      <c r="N398" t="b">
        <v>0</v>
      </c>
      <c r="O398" t="s">
        <v>33</v>
      </c>
      <c r="P398" t="s">
        <v>2042</v>
      </c>
      <c r="Q398" t="s">
        <v>2043</v>
      </c>
      <c r="R398" s="8">
        <f t="shared" si="61"/>
        <v>40885.25</v>
      </c>
      <c r="S398" s="8" t="str">
        <f t="shared" si="62"/>
        <v>08</v>
      </c>
      <c r="T398" s="8" t="str">
        <f t="shared" si="69"/>
        <v>Dec</v>
      </c>
      <c r="U398" s="8" t="str">
        <f t="shared" si="63"/>
        <v>2011</v>
      </c>
      <c r="V398" s="8">
        <f t="shared" si="64"/>
        <v>40886.25</v>
      </c>
      <c r="W398" t="str">
        <f t="shared" si="65"/>
        <v>09</v>
      </c>
      <c r="X398" t="str">
        <f t="shared" si="66"/>
        <v>12</v>
      </c>
      <c r="Y398" t="str">
        <f t="shared" si="67"/>
        <v>2011</v>
      </c>
      <c r="Z398" s="17">
        <f t="shared" si="68"/>
        <v>1</v>
      </c>
    </row>
    <row r="399" spans="1:26" x14ac:dyDescent="0.3">
      <c r="A399">
        <v>396</v>
      </c>
      <c r="B399" s="4" t="s">
        <v>843</v>
      </c>
      <c r="C399" s="3" t="s">
        <v>844</v>
      </c>
      <c r="D399">
        <v>46100</v>
      </c>
      <c r="E399">
        <v>77012</v>
      </c>
      <c r="F399" s="17">
        <f t="shared" si="60"/>
        <v>167.05422993492408</v>
      </c>
      <c r="G399" t="s">
        <v>20</v>
      </c>
      <c r="H399">
        <v>1604</v>
      </c>
      <c r="I399" t="s">
        <v>26</v>
      </c>
      <c r="J399" t="s">
        <v>27</v>
      </c>
      <c r="K399">
        <v>1538715600</v>
      </c>
      <c r="L399">
        <v>1539406800</v>
      </c>
      <c r="M399" t="b">
        <v>0</v>
      </c>
      <c r="N399" t="b">
        <v>0</v>
      </c>
      <c r="O399" t="s">
        <v>53</v>
      </c>
      <c r="P399" t="s">
        <v>2044</v>
      </c>
      <c r="Q399" t="s">
        <v>2047</v>
      </c>
      <c r="R399" s="8">
        <f t="shared" si="61"/>
        <v>43378.208333333328</v>
      </c>
      <c r="S399" s="8" t="str">
        <f t="shared" si="62"/>
        <v>05</v>
      </c>
      <c r="T399" s="8" t="str">
        <f t="shared" si="69"/>
        <v>Oct</v>
      </c>
      <c r="U399" s="8" t="str">
        <f t="shared" si="63"/>
        <v>2018</v>
      </c>
      <c r="V399" s="8">
        <f t="shared" si="64"/>
        <v>43386.208333333328</v>
      </c>
      <c r="W399" t="str">
        <f t="shared" si="65"/>
        <v>13</v>
      </c>
      <c r="X399" t="str">
        <f t="shared" si="66"/>
        <v>10</v>
      </c>
      <c r="Y399" t="str">
        <f t="shared" si="67"/>
        <v>2018</v>
      </c>
      <c r="Z399" s="17">
        <f t="shared" si="68"/>
        <v>8</v>
      </c>
    </row>
    <row r="400" spans="1:26" x14ac:dyDescent="0.3">
      <c r="A400">
        <v>397</v>
      </c>
      <c r="B400" s="4" t="s">
        <v>845</v>
      </c>
      <c r="C400" s="3" t="s">
        <v>846</v>
      </c>
      <c r="D400">
        <v>8100</v>
      </c>
      <c r="E400">
        <v>14083</v>
      </c>
      <c r="F400" s="17">
        <f t="shared" si="60"/>
        <v>173.8641975308642</v>
      </c>
      <c r="G400" t="s">
        <v>20</v>
      </c>
      <c r="H400">
        <v>454</v>
      </c>
      <c r="I400" t="s">
        <v>21</v>
      </c>
      <c r="J400" t="s">
        <v>22</v>
      </c>
      <c r="K400">
        <v>1369285200</v>
      </c>
      <c r="L400">
        <v>1369803600</v>
      </c>
      <c r="M400" t="b">
        <v>0</v>
      </c>
      <c r="N400" t="b">
        <v>0</v>
      </c>
      <c r="O400" t="s">
        <v>23</v>
      </c>
      <c r="P400" t="s">
        <v>2038</v>
      </c>
      <c r="Q400" t="s">
        <v>2039</v>
      </c>
      <c r="R400" s="8">
        <f t="shared" si="61"/>
        <v>41417.208333333336</v>
      </c>
      <c r="S400" s="8" t="str">
        <f t="shared" si="62"/>
        <v>23</v>
      </c>
      <c r="T400" s="8" t="str">
        <f t="shared" si="69"/>
        <v>May</v>
      </c>
      <c r="U400" s="8" t="str">
        <f t="shared" si="63"/>
        <v>2013</v>
      </c>
      <c r="V400" s="8">
        <f t="shared" si="64"/>
        <v>41423.208333333336</v>
      </c>
      <c r="W400" t="str">
        <f t="shared" si="65"/>
        <v>29</v>
      </c>
      <c r="X400" t="str">
        <f t="shared" si="66"/>
        <v>05</v>
      </c>
      <c r="Y400" t="str">
        <f t="shared" si="67"/>
        <v>2013</v>
      </c>
      <c r="Z400" s="17">
        <f t="shared" si="68"/>
        <v>6</v>
      </c>
    </row>
    <row r="401" spans="1:26" ht="31.2" x14ac:dyDescent="0.3">
      <c r="A401">
        <v>398</v>
      </c>
      <c r="B401" s="4" t="s">
        <v>847</v>
      </c>
      <c r="C401" s="3" t="s">
        <v>848</v>
      </c>
      <c r="D401">
        <v>1700</v>
      </c>
      <c r="E401">
        <v>12202</v>
      </c>
      <c r="F401" s="17">
        <f t="shared" si="60"/>
        <v>717.76470588235293</v>
      </c>
      <c r="G401" t="s">
        <v>20</v>
      </c>
      <c r="H401">
        <v>123</v>
      </c>
      <c r="I401" t="s">
        <v>107</v>
      </c>
      <c r="J401" t="s">
        <v>108</v>
      </c>
      <c r="K401">
        <v>1525755600</v>
      </c>
      <c r="L401">
        <v>1525928400</v>
      </c>
      <c r="M401" t="b">
        <v>0</v>
      </c>
      <c r="N401" t="b">
        <v>1</v>
      </c>
      <c r="O401" t="s">
        <v>71</v>
      </c>
      <c r="P401" t="s">
        <v>2044</v>
      </c>
      <c r="Q401" t="s">
        <v>2052</v>
      </c>
      <c r="R401" s="8">
        <f t="shared" si="61"/>
        <v>43228.208333333328</v>
      </c>
      <c r="S401" s="8" t="str">
        <f t="shared" si="62"/>
        <v>08</v>
      </c>
      <c r="T401" s="8" t="str">
        <f t="shared" si="69"/>
        <v>May</v>
      </c>
      <c r="U401" s="8" t="str">
        <f t="shared" si="63"/>
        <v>2018</v>
      </c>
      <c r="V401" s="8">
        <f t="shared" si="64"/>
        <v>43230.208333333328</v>
      </c>
      <c r="W401" t="str">
        <f t="shared" si="65"/>
        <v>10</v>
      </c>
      <c r="X401" t="str">
        <f t="shared" si="66"/>
        <v>05</v>
      </c>
      <c r="Y401" t="str">
        <f t="shared" si="67"/>
        <v>2018</v>
      </c>
      <c r="Z401" s="17">
        <f t="shared" si="68"/>
        <v>2</v>
      </c>
    </row>
    <row r="402" spans="1:26" x14ac:dyDescent="0.3">
      <c r="A402">
        <v>399</v>
      </c>
      <c r="B402" s="4" t="s">
        <v>849</v>
      </c>
      <c r="C402" s="3" t="s">
        <v>850</v>
      </c>
      <c r="D402">
        <v>97300</v>
      </c>
      <c r="E402">
        <v>62127</v>
      </c>
      <c r="F402" s="17">
        <f t="shared" si="60"/>
        <v>63.850976361767728</v>
      </c>
      <c r="G402" t="s">
        <v>14</v>
      </c>
      <c r="H402">
        <v>941</v>
      </c>
      <c r="I402" t="s">
        <v>21</v>
      </c>
      <c r="J402" t="s">
        <v>22</v>
      </c>
      <c r="K402">
        <v>1296626400</v>
      </c>
      <c r="L402">
        <v>1297231200</v>
      </c>
      <c r="M402" t="b">
        <v>0</v>
      </c>
      <c r="N402" t="b">
        <v>0</v>
      </c>
      <c r="O402" t="s">
        <v>60</v>
      </c>
      <c r="P402" t="s">
        <v>2038</v>
      </c>
      <c r="Q402" t="s">
        <v>2048</v>
      </c>
      <c r="R402" s="8">
        <f t="shared" si="61"/>
        <v>40576.25</v>
      </c>
      <c r="S402" s="8" t="str">
        <f t="shared" si="62"/>
        <v>02</v>
      </c>
      <c r="T402" s="8" t="str">
        <f t="shared" si="69"/>
        <v>Feb</v>
      </c>
      <c r="U402" s="8" t="str">
        <f t="shared" si="63"/>
        <v>2011</v>
      </c>
      <c r="V402" s="8">
        <f t="shared" si="64"/>
        <v>40583.25</v>
      </c>
      <c r="W402" t="str">
        <f t="shared" si="65"/>
        <v>09</v>
      </c>
      <c r="X402" t="str">
        <f t="shared" si="66"/>
        <v>02</v>
      </c>
      <c r="Y402" t="str">
        <f t="shared" si="67"/>
        <v>2011</v>
      </c>
      <c r="Z402" s="17">
        <f t="shared" si="68"/>
        <v>7</v>
      </c>
    </row>
    <row r="403" spans="1:26" ht="31.2" x14ac:dyDescent="0.3">
      <c r="A403">
        <v>400</v>
      </c>
      <c r="B403" s="4" t="s">
        <v>851</v>
      </c>
      <c r="C403" s="3" t="s">
        <v>852</v>
      </c>
      <c r="D403">
        <v>100</v>
      </c>
      <c r="E403">
        <v>2</v>
      </c>
      <c r="F403" s="17">
        <f t="shared" si="60"/>
        <v>2</v>
      </c>
      <c r="G403" t="s">
        <v>14</v>
      </c>
      <c r="H403">
        <v>1</v>
      </c>
      <c r="I403" t="s">
        <v>21</v>
      </c>
      <c r="J403" t="s">
        <v>22</v>
      </c>
      <c r="K403">
        <v>1376629200</v>
      </c>
      <c r="L403">
        <v>1378530000</v>
      </c>
      <c r="M403" t="b">
        <v>0</v>
      </c>
      <c r="N403" t="b">
        <v>1</v>
      </c>
      <c r="O403" t="s">
        <v>122</v>
      </c>
      <c r="P403" t="s">
        <v>2057</v>
      </c>
      <c r="Q403" t="s">
        <v>2058</v>
      </c>
      <c r="R403" s="8">
        <f t="shared" si="61"/>
        <v>41502.208333333336</v>
      </c>
      <c r="S403" s="8" t="str">
        <f t="shared" si="62"/>
        <v>16</v>
      </c>
      <c r="T403" s="8" t="str">
        <f t="shared" si="69"/>
        <v>Aug</v>
      </c>
      <c r="U403" s="8" t="str">
        <f t="shared" si="63"/>
        <v>2013</v>
      </c>
      <c r="V403" s="8">
        <f t="shared" si="64"/>
        <v>41524.208333333336</v>
      </c>
      <c r="W403" t="str">
        <f t="shared" si="65"/>
        <v>07</v>
      </c>
      <c r="X403" t="str">
        <f t="shared" si="66"/>
        <v>09</v>
      </c>
      <c r="Y403" t="str">
        <f t="shared" si="67"/>
        <v>2013</v>
      </c>
      <c r="Z403" s="17">
        <f t="shared" si="68"/>
        <v>22</v>
      </c>
    </row>
    <row r="404" spans="1:26" x14ac:dyDescent="0.3">
      <c r="A404">
        <v>401</v>
      </c>
      <c r="B404" s="4" t="s">
        <v>853</v>
      </c>
      <c r="C404" s="3" t="s">
        <v>854</v>
      </c>
      <c r="D404">
        <v>900</v>
      </c>
      <c r="E404">
        <v>13772</v>
      </c>
      <c r="F404" s="17">
        <f t="shared" si="60"/>
        <v>1530.2222222222222</v>
      </c>
      <c r="G404" t="s">
        <v>20</v>
      </c>
      <c r="H404">
        <v>299</v>
      </c>
      <c r="I404" t="s">
        <v>21</v>
      </c>
      <c r="J404" t="s">
        <v>22</v>
      </c>
      <c r="K404">
        <v>1572152400</v>
      </c>
      <c r="L404">
        <v>1572152400</v>
      </c>
      <c r="M404" t="b">
        <v>0</v>
      </c>
      <c r="N404" t="b">
        <v>0</v>
      </c>
      <c r="O404" t="s">
        <v>33</v>
      </c>
      <c r="P404" t="s">
        <v>2042</v>
      </c>
      <c r="Q404" t="s">
        <v>2043</v>
      </c>
      <c r="R404" s="8">
        <f t="shared" si="61"/>
        <v>43765.208333333328</v>
      </c>
      <c r="S404" s="8" t="str">
        <f t="shared" si="62"/>
        <v>27</v>
      </c>
      <c r="T404" s="8" t="str">
        <f t="shared" si="69"/>
        <v>Oct</v>
      </c>
      <c r="U404" s="8" t="str">
        <f t="shared" si="63"/>
        <v>2019</v>
      </c>
      <c r="V404" s="8">
        <f t="shared" si="64"/>
        <v>43765.208333333328</v>
      </c>
      <c r="W404" t="str">
        <f t="shared" si="65"/>
        <v>27</v>
      </c>
      <c r="X404" t="str">
        <f t="shared" si="66"/>
        <v>10</v>
      </c>
      <c r="Y404" t="str">
        <f t="shared" si="67"/>
        <v>2019</v>
      </c>
      <c r="Z404" s="17">
        <f t="shared" si="68"/>
        <v>0</v>
      </c>
    </row>
    <row r="405" spans="1:26" x14ac:dyDescent="0.3">
      <c r="A405">
        <v>402</v>
      </c>
      <c r="B405" s="4" t="s">
        <v>855</v>
      </c>
      <c r="C405" s="3" t="s">
        <v>856</v>
      </c>
      <c r="D405">
        <v>7300</v>
      </c>
      <c r="E405">
        <v>2946</v>
      </c>
      <c r="F405" s="17">
        <f t="shared" si="60"/>
        <v>40.356164383561641</v>
      </c>
      <c r="G405" t="s">
        <v>14</v>
      </c>
      <c r="H405">
        <v>40</v>
      </c>
      <c r="I405" t="s">
        <v>21</v>
      </c>
      <c r="J405" t="s">
        <v>22</v>
      </c>
      <c r="K405">
        <v>1325829600</v>
      </c>
      <c r="L405">
        <v>1329890400</v>
      </c>
      <c r="M405" t="b">
        <v>0</v>
      </c>
      <c r="N405" t="b">
        <v>1</v>
      </c>
      <c r="O405" t="s">
        <v>100</v>
      </c>
      <c r="P405" t="s">
        <v>2044</v>
      </c>
      <c r="Q405" t="s">
        <v>2055</v>
      </c>
      <c r="R405" s="8">
        <f t="shared" si="61"/>
        <v>40914.25</v>
      </c>
      <c r="S405" s="8" t="str">
        <f t="shared" si="62"/>
        <v>06</v>
      </c>
      <c r="T405" s="8" t="str">
        <f t="shared" si="69"/>
        <v>Jan</v>
      </c>
      <c r="U405" s="8" t="str">
        <f t="shared" si="63"/>
        <v>2012</v>
      </c>
      <c r="V405" s="8">
        <f t="shared" si="64"/>
        <v>40961.25</v>
      </c>
      <c r="W405" t="str">
        <f t="shared" si="65"/>
        <v>22</v>
      </c>
      <c r="X405" t="str">
        <f t="shared" si="66"/>
        <v>02</v>
      </c>
      <c r="Y405" t="str">
        <f t="shared" si="67"/>
        <v>2012</v>
      </c>
      <c r="Z405" s="17">
        <f t="shared" si="68"/>
        <v>47</v>
      </c>
    </row>
    <row r="406" spans="1:26" x14ac:dyDescent="0.3">
      <c r="A406">
        <v>403</v>
      </c>
      <c r="B406" s="4" t="s">
        <v>857</v>
      </c>
      <c r="C406" s="3" t="s">
        <v>858</v>
      </c>
      <c r="D406">
        <v>195800</v>
      </c>
      <c r="E406">
        <v>168820</v>
      </c>
      <c r="F406" s="17">
        <f t="shared" si="60"/>
        <v>86.220633299284984</v>
      </c>
      <c r="G406" t="s">
        <v>14</v>
      </c>
      <c r="H406">
        <v>3015</v>
      </c>
      <c r="I406" t="s">
        <v>15</v>
      </c>
      <c r="J406" t="s">
        <v>16</v>
      </c>
      <c r="K406">
        <v>1273640400</v>
      </c>
      <c r="L406">
        <v>1276750800</v>
      </c>
      <c r="M406" t="b">
        <v>0</v>
      </c>
      <c r="N406" t="b">
        <v>1</v>
      </c>
      <c r="O406" t="s">
        <v>33</v>
      </c>
      <c r="P406" t="s">
        <v>2042</v>
      </c>
      <c r="Q406" t="s">
        <v>2043</v>
      </c>
      <c r="R406" s="8">
        <f t="shared" si="61"/>
        <v>40310.208333333336</v>
      </c>
      <c r="S406" s="8" t="str">
        <f t="shared" si="62"/>
        <v>12</v>
      </c>
      <c r="T406" s="8" t="str">
        <f t="shared" si="69"/>
        <v>May</v>
      </c>
      <c r="U406" s="8" t="str">
        <f t="shared" si="63"/>
        <v>2010</v>
      </c>
      <c r="V406" s="8">
        <f t="shared" si="64"/>
        <v>40346.208333333336</v>
      </c>
      <c r="W406" t="str">
        <f t="shared" si="65"/>
        <v>17</v>
      </c>
      <c r="X406" t="str">
        <f t="shared" si="66"/>
        <v>06</v>
      </c>
      <c r="Y406" t="str">
        <f t="shared" si="67"/>
        <v>2010</v>
      </c>
      <c r="Z406" s="17">
        <f t="shared" si="68"/>
        <v>36</v>
      </c>
    </row>
    <row r="407" spans="1:26" x14ac:dyDescent="0.3">
      <c r="A407">
        <v>404</v>
      </c>
      <c r="B407" s="4" t="s">
        <v>859</v>
      </c>
      <c r="C407" s="3" t="s">
        <v>860</v>
      </c>
      <c r="D407">
        <v>48900</v>
      </c>
      <c r="E407">
        <v>154321</v>
      </c>
      <c r="F407" s="17">
        <f t="shared" si="60"/>
        <v>315.58486707566465</v>
      </c>
      <c r="G407" t="s">
        <v>20</v>
      </c>
      <c r="H407">
        <v>2237</v>
      </c>
      <c r="I407" t="s">
        <v>21</v>
      </c>
      <c r="J407" t="s">
        <v>22</v>
      </c>
      <c r="K407">
        <v>1510639200</v>
      </c>
      <c r="L407">
        <v>1510898400</v>
      </c>
      <c r="M407" t="b">
        <v>0</v>
      </c>
      <c r="N407" t="b">
        <v>0</v>
      </c>
      <c r="O407" t="s">
        <v>33</v>
      </c>
      <c r="P407" t="s">
        <v>2042</v>
      </c>
      <c r="Q407" t="s">
        <v>2043</v>
      </c>
      <c r="R407" s="8">
        <f t="shared" si="61"/>
        <v>43053.25</v>
      </c>
      <c r="S407" s="8" t="str">
        <f t="shared" si="62"/>
        <v>14</v>
      </c>
      <c r="T407" s="8" t="str">
        <f t="shared" si="69"/>
        <v>Nov</v>
      </c>
      <c r="U407" s="8" t="str">
        <f t="shared" si="63"/>
        <v>2017</v>
      </c>
      <c r="V407" s="8">
        <f t="shared" si="64"/>
        <v>43056.25</v>
      </c>
      <c r="W407" t="str">
        <f t="shared" si="65"/>
        <v>17</v>
      </c>
      <c r="X407" t="str">
        <f t="shared" si="66"/>
        <v>11</v>
      </c>
      <c r="Y407" t="str">
        <f t="shared" si="67"/>
        <v>2017</v>
      </c>
      <c r="Z407" s="17">
        <f t="shared" si="68"/>
        <v>3</v>
      </c>
    </row>
    <row r="408" spans="1:26" x14ac:dyDescent="0.3">
      <c r="A408">
        <v>405</v>
      </c>
      <c r="B408" s="4" t="s">
        <v>861</v>
      </c>
      <c r="C408" s="3" t="s">
        <v>862</v>
      </c>
      <c r="D408">
        <v>29600</v>
      </c>
      <c r="E408">
        <v>26527</v>
      </c>
      <c r="F408" s="17">
        <f t="shared" si="60"/>
        <v>89.618243243243242</v>
      </c>
      <c r="G408" t="s">
        <v>14</v>
      </c>
      <c r="H408">
        <v>435</v>
      </c>
      <c r="I408" t="s">
        <v>21</v>
      </c>
      <c r="J408" t="s">
        <v>22</v>
      </c>
      <c r="K408">
        <v>1528088400</v>
      </c>
      <c r="L408">
        <v>1532408400</v>
      </c>
      <c r="M408" t="b">
        <v>0</v>
      </c>
      <c r="N408" t="b">
        <v>0</v>
      </c>
      <c r="O408" t="s">
        <v>33</v>
      </c>
      <c r="P408" t="s">
        <v>2042</v>
      </c>
      <c r="Q408" t="s">
        <v>2043</v>
      </c>
      <c r="R408" s="8">
        <f t="shared" si="61"/>
        <v>43255.208333333328</v>
      </c>
      <c r="S408" s="8" t="str">
        <f t="shared" si="62"/>
        <v>04</v>
      </c>
      <c r="T408" s="8" t="str">
        <f t="shared" si="69"/>
        <v>Jun</v>
      </c>
      <c r="U408" s="8" t="str">
        <f t="shared" si="63"/>
        <v>2018</v>
      </c>
      <c r="V408" s="8">
        <f t="shared" si="64"/>
        <v>43305.208333333328</v>
      </c>
      <c r="W408" t="str">
        <f t="shared" si="65"/>
        <v>24</v>
      </c>
      <c r="X408" t="str">
        <f t="shared" si="66"/>
        <v>07</v>
      </c>
      <c r="Y408" t="str">
        <f t="shared" si="67"/>
        <v>2018</v>
      </c>
      <c r="Z408" s="17">
        <f t="shared" si="68"/>
        <v>50</v>
      </c>
    </row>
    <row r="409" spans="1:26" ht="31.2" x14ac:dyDescent="0.3">
      <c r="A409">
        <v>406</v>
      </c>
      <c r="B409" s="4" t="s">
        <v>863</v>
      </c>
      <c r="C409" s="3" t="s">
        <v>864</v>
      </c>
      <c r="D409">
        <v>39300</v>
      </c>
      <c r="E409">
        <v>71583</v>
      </c>
      <c r="F409" s="17">
        <f t="shared" si="60"/>
        <v>182.14503816793894</v>
      </c>
      <c r="G409" t="s">
        <v>20</v>
      </c>
      <c r="H409">
        <v>645</v>
      </c>
      <c r="I409" t="s">
        <v>21</v>
      </c>
      <c r="J409" t="s">
        <v>22</v>
      </c>
      <c r="K409">
        <v>1359525600</v>
      </c>
      <c r="L409">
        <v>1360562400</v>
      </c>
      <c r="M409" t="b">
        <v>1</v>
      </c>
      <c r="N409" t="b">
        <v>0</v>
      </c>
      <c r="O409" t="s">
        <v>42</v>
      </c>
      <c r="P409" t="s">
        <v>2044</v>
      </c>
      <c r="Q409" t="s">
        <v>2045</v>
      </c>
      <c r="R409" s="8">
        <f t="shared" si="61"/>
        <v>41304.25</v>
      </c>
      <c r="S409" s="8" t="str">
        <f t="shared" si="62"/>
        <v>30</v>
      </c>
      <c r="T409" s="8" t="str">
        <f t="shared" si="69"/>
        <v>Jan</v>
      </c>
      <c r="U409" s="8" t="str">
        <f t="shared" si="63"/>
        <v>2013</v>
      </c>
      <c r="V409" s="8">
        <f t="shared" si="64"/>
        <v>41316.25</v>
      </c>
      <c r="W409" t="str">
        <f t="shared" si="65"/>
        <v>11</v>
      </c>
      <c r="X409" t="str">
        <f t="shared" si="66"/>
        <v>02</v>
      </c>
      <c r="Y409" t="str">
        <f t="shared" si="67"/>
        <v>2013</v>
      </c>
      <c r="Z409" s="17">
        <f t="shared" si="68"/>
        <v>12</v>
      </c>
    </row>
    <row r="410" spans="1:26" x14ac:dyDescent="0.3">
      <c r="A410">
        <v>407</v>
      </c>
      <c r="B410" s="4" t="s">
        <v>865</v>
      </c>
      <c r="C410" s="3" t="s">
        <v>866</v>
      </c>
      <c r="D410">
        <v>3400</v>
      </c>
      <c r="E410">
        <v>12100</v>
      </c>
      <c r="F410" s="17">
        <f t="shared" si="60"/>
        <v>355.88235294117646</v>
      </c>
      <c r="G410" t="s">
        <v>20</v>
      </c>
      <c r="H410">
        <v>484</v>
      </c>
      <c r="I410" t="s">
        <v>36</v>
      </c>
      <c r="J410" t="s">
        <v>37</v>
      </c>
      <c r="K410">
        <v>1570942800</v>
      </c>
      <c r="L410">
        <v>1571547600</v>
      </c>
      <c r="M410" t="b">
        <v>0</v>
      </c>
      <c r="N410" t="b">
        <v>0</v>
      </c>
      <c r="O410" t="s">
        <v>33</v>
      </c>
      <c r="P410" t="s">
        <v>2042</v>
      </c>
      <c r="Q410" t="s">
        <v>2043</v>
      </c>
      <c r="R410" s="8">
        <f t="shared" si="61"/>
        <v>43751.208333333328</v>
      </c>
      <c r="S410" s="8" t="str">
        <f t="shared" si="62"/>
        <v>13</v>
      </c>
      <c r="T410" s="8" t="str">
        <f t="shared" si="69"/>
        <v>Oct</v>
      </c>
      <c r="U410" s="8" t="str">
        <f t="shared" si="63"/>
        <v>2019</v>
      </c>
      <c r="V410" s="8">
        <f t="shared" si="64"/>
        <v>43758.208333333328</v>
      </c>
      <c r="W410" t="str">
        <f t="shared" si="65"/>
        <v>20</v>
      </c>
      <c r="X410" t="str">
        <f t="shared" si="66"/>
        <v>10</v>
      </c>
      <c r="Y410" t="str">
        <f t="shared" si="67"/>
        <v>2019</v>
      </c>
      <c r="Z410" s="17">
        <f t="shared" si="68"/>
        <v>7</v>
      </c>
    </row>
    <row r="411" spans="1:26" x14ac:dyDescent="0.3">
      <c r="A411">
        <v>408</v>
      </c>
      <c r="B411" s="4" t="s">
        <v>867</v>
      </c>
      <c r="C411" s="3" t="s">
        <v>868</v>
      </c>
      <c r="D411">
        <v>9200</v>
      </c>
      <c r="E411">
        <v>12129</v>
      </c>
      <c r="F411" s="17">
        <f t="shared" si="60"/>
        <v>131.83695652173913</v>
      </c>
      <c r="G411" t="s">
        <v>20</v>
      </c>
      <c r="H411">
        <v>154</v>
      </c>
      <c r="I411" t="s">
        <v>15</v>
      </c>
      <c r="J411" t="s">
        <v>16</v>
      </c>
      <c r="K411">
        <v>1466398800</v>
      </c>
      <c r="L411">
        <v>1468126800</v>
      </c>
      <c r="M411" t="b">
        <v>0</v>
      </c>
      <c r="N411" t="b">
        <v>0</v>
      </c>
      <c r="O411" t="s">
        <v>42</v>
      </c>
      <c r="P411" t="s">
        <v>2044</v>
      </c>
      <c r="Q411" t="s">
        <v>2045</v>
      </c>
      <c r="R411" s="8">
        <f t="shared" si="61"/>
        <v>42541.208333333328</v>
      </c>
      <c r="S411" s="8" t="str">
        <f t="shared" si="62"/>
        <v>20</v>
      </c>
      <c r="T411" s="8" t="str">
        <f t="shared" si="69"/>
        <v>Jun</v>
      </c>
      <c r="U411" s="8" t="str">
        <f t="shared" si="63"/>
        <v>2016</v>
      </c>
      <c r="V411" s="8">
        <f t="shared" si="64"/>
        <v>42561.208333333328</v>
      </c>
      <c r="W411" t="str">
        <f t="shared" si="65"/>
        <v>10</v>
      </c>
      <c r="X411" t="str">
        <f t="shared" si="66"/>
        <v>07</v>
      </c>
      <c r="Y411" t="str">
        <f t="shared" si="67"/>
        <v>2016</v>
      </c>
      <c r="Z411" s="17">
        <f t="shared" si="68"/>
        <v>20</v>
      </c>
    </row>
    <row r="412" spans="1:26" x14ac:dyDescent="0.3">
      <c r="A412">
        <v>409</v>
      </c>
      <c r="B412" s="4" t="s">
        <v>243</v>
      </c>
      <c r="C412" s="3" t="s">
        <v>869</v>
      </c>
      <c r="D412">
        <v>135600</v>
      </c>
      <c r="E412">
        <v>62804</v>
      </c>
      <c r="F412" s="17">
        <f t="shared" si="60"/>
        <v>46.315634218289084</v>
      </c>
      <c r="G412" t="s">
        <v>14</v>
      </c>
      <c r="H412">
        <v>714</v>
      </c>
      <c r="I412" t="s">
        <v>21</v>
      </c>
      <c r="J412" t="s">
        <v>22</v>
      </c>
      <c r="K412">
        <v>1492491600</v>
      </c>
      <c r="L412">
        <v>1492837200</v>
      </c>
      <c r="M412" t="b">
        <v>0</v>
      </c>
      <c r="N412" t="b">
        <v>0</v>
      </c>
      <c r="O412" t="s">
        <v>23</v>
      </c>
      <c r="P412" t="s">
        <v>2038</v>
      </c>
      <c r="Q412" t="s">
        <v>2039</v>
      </c>
      <c r="R412" s="8">
        <f t="shared" si="61"/>
        <v>42843.208333333328</v>
      </c>
      <c r="S412" s="8" t="str">
        <f t="shared" si="62"/>
        <v>18</v>
      </c>
      <c r="T412" s="8" t="str">
        <f t="shared" si="69"/>
        <v>Apr</v>
      </c>
      <c r="U412" s="8" t="str">
        <f t="shared" si="63"/>
        <v>2017</v>
      </c>
      <c r="V412" s="8">
        <f t="shared" si="64"/>
        <v>42847.208333333328</v>
      </c>
      <c r="W412" t="str">
        <f t="shared" si="65"/>
        <v>22</v>
      </c>
      <c r="X412" t="str">
        <f t="shared" si="66"/>
        <v>04</v>
      </c>
      <c r="Y412" t="str">
        <f t="shared" si="67"/>
        <v>2017</v>
      </c>
      <c r="Z412" s="17">
        <f t="shared" si="68"/>
        <v>4</v>
      </c>
    </row>
    <row r="413" spans="1:26" x14ac:dyDescent="0.3">
      <c r="A413">
        <v>410</v>
      </c>
      <c r="B413" s="4" t="s">
        <v>870</v>
      </c>
      <c r="C413" s="3" t="s">
        <v>871</v>
      </c>
      <c r="D413">
        <v>153700</v>
      </c>
      <c r="E413">
        <v>55536</v>
      </c>
      <c r="F413" s="17">
        <f t="shared" si="60"/>
        <v>36.132726089785294</v>
      </c>
      <c r="G413" t="s">
        <v>47</v>
      </c>
      <c r="H413">
        <v>1111</v>
      </c>
      <c r="I413" t="s">
        <v>21</v>
      </c>
      <c r="J413" t="s">
        <v>22</v>
      </c>
      <c r="K413">
        <v>1430197200</v>
      </c>
      <c r="L413">
        <v>1430197200</v>
      </c>
      <c r="M413" t="b">
        <v>0</v>
      </c>
      <c r="N413" t="b">
        <v>0</v>
      </c>
      <c r="O413" t="s">
        <v>292</v>
      </c>
      <c r="P413" t="s">
        <v>2053</v>
      </c>
      <c r="Q413" t="s">
        <v>2064</v>
      </c>
      <c r="R413" s="8">
        <f t="shared" si="61"/>
        <v>42122.208333333328</v>
      </c>
      <c r="S413" s="8" t="str">
        <f t="shared" si="62"/>
        <v>28</v>
      </c>
      <c r="T413" s="8" t="str">
        <f t="shared" si="69"/>
        <v>Apr</v>
      </c>
      <c r="U413" s="8" t="str">
        <f t="shared" si="63"/>
        <v>2015</v>
      </c>
      <c r="V413" s="8">
        <f t="shared" si="64"/>
        <v>42122.208333333328</v>
      </c>
      <c r="W413" t="str">
        <f t="shared" si="65"/>
        <v>28</v>
      </c>
      <c r="X413" t="str">
        <f t="shared" si="66"/>
        <v>04</v>
      </c>
      <c r="Y413" t="str">
        <f t="shared" si="67"/>
        <v>2015</v>
      </c>
      <c r="Z413" s="17">
        <f t="shared" si="68"/>
        <v>0</v>
      </c>
    </row>
    <row r="414" spans="1:26" x14ac:dyDescent="0.3">
      <c r="A414">
        <v>411</v>
      </c>
      <c r="B414" s="4" t="s">
        <v>872</v>
      </c>
      <c r="C414" s="3" t="s">
        <v>873</v>
      </c>
      <c r="D414">
        <v>7800</v>
      </c>
      <c r="E414">
        <v>8161</v>
      </c>
      <c r="F414" s="17">
        <f t="shared" si="60"/>
        <v>104.62820512820512</v>
      </c>
      <c r="G414" t="s">
        <v>20</v>
      </c>
      <c r="H414">
        <v>82</v>
      </c>
      <c r="I414" t="s">
        <v>21</v>
      </c>
      <c r="J414" t="s">
        <v>22</v>
      </c>
      <c r="K414">
        <v>1496034000</v>
      </c>
      <c r="L414">
        <v>1496206800</v>
      </c>
      <c r="M414" t="b">
        <v>0</v>
      </c>
      <c r="N414" t="b">
        <v>0</v>
      </c>
      <c r="O414" t="s">
        <v>33</v>
      </c>
      <c r="P414" t="s">
        <v>2042</v>
      </c>
      <c r="Q414" t="s">
        <v>2043</v>
      </c>
      <c r="R414" s="8">
        <f t="shared" si="61"/>
        <v>42884.208333333328</v>
      </c>
      <c r="S414" s="8" t="str">
        <f t="shared" si="62"/>
        <v>29</v>
      </c>
      <c r="T414" s="8" t="str">
        <f t="shared" si="69"/>
        <v>May</v>
      </c>
      <c r="U414" s="8" t="str">
        <f t="shared" si="63"/>
        <v>2017</v>
      </c>
      <c r="V414" s="8">
        <f t="shared" si="64"/>
        <v>42886.208333333328</v>
      </c>
      <c r="W414" t="str">
        <f t="shared" si="65"/>
        <v>31</v>
      </c>
      <c r="X414" t="str">
        <f t="shared" si="66"/>
        <v>05</v>
      </c>
      <c r="Y414" t="str">
        <f t="shared" si="67"/>
        <v>2017</v>
      </c>
      <c r="Z414" s="17">
        <f t="shared" si="68"/>
        <v>2</v>
      </c>
    </row>
    <row r="415" spans="1:26" x14ac:dyDescent="0.3">
      <c r="A415">
        <v>412</v>
      </c>
      <c r="B415" s="4" t="s">
        <v>874</v>
      </c>
      <c r="C415" s="3" t="s">
        <v>875</v>
      </c>
      <c r="D415">
        <v>2100</v>
      </c>
      <c r="E415">
        <v>14046</v>
      </c>
      <c r="F415" s="17">
        <f t="shared" si="60"/>
        <v>668.85714285714289</v>
      </c>
      <c r="G415" t="s">
        <v>20</v>
      </c>
      <c r="H415">
        <v>134</v>
      </c>
      <c r="I415" t="s">
        <v>21</v>
      </c>
      <c r="J415" t="s">
        <v>22</v>
      </c>
      <c r="K415">
        <v>1388728800</v>
      </c>
      <c r="L415">
        <v>1389592800</v>
      </c>
      <c r="M415" t="b">
        <v>0</v>
      </c>
      <c r="N415" t="b">
        <v>0</v>
      </c>
      <c r="O415" t="s">
        <v>119</v>
      </c>
      <c r="P415" t="s">
        <v>2050</v>
      </c>
      <c r="Q415" t="s">
        <v>2056</v>
      </c>
      <c r="R415" s="8">
        <f t="shared" si="61"/>
        <v>41642.25</v>
      </c>
      <c r="S415" s="8" t="str">
        <f t="shared" si="62"/>
        <v>03</v>
      </c>
      <c r="T415" s="8" t="str">
        <f t="shared" si="69"/>
        <v>Jan</v>
      </c>
      <c r="U415" s="8" t="str">
        <f t="shared" si="63"/>
        <v>2014</v>
      </c>
      <c r="V415" s="8">
        <f t="shared" si="64"/>
        <v>41652.25</v>
      </c>
      <c r="W415" t="str">
        <f t="shared" si="65"/>
        <v>13</v>
      </c>
      <c r="X415" t="str">
        <f t="shared" si="66"/>
        <v>01</v>
      </c>
      <c r="Y415" t="str">
        <f t="shared" si="67"/>
        <v>2014</v>
      </c>
      <c r="Z415" s="17">
        <f t="shared" si="68"/>
        <v>10</v>
      </c>
    </row>
    <row r="416" spans="1:26" x14ac:dyDescent="0.3">
      <c r="A416">
        <v>413</v>
      </c>
      <c r="B416" s="4" t="s">
        <v>876</v>
      </c>
      <c r="C416" s="3" t="s">
        <v>877</v>
      </c>
      <c r="D416">
        <v>189500</v>
      </c>
      <c r="E416">
        <v>117628</v>
      </c>
      <c r="F416" s="17">
        <f t="shared" si="60"/>
        <v>62.072823218997364</v>
      </c>
      <c r="G416" t="s">
        <v>47</v>
      </c>
      <c r="H416">
        <v>1089</v>
      </c>
      <c r="I416" t="s">
        <v>21</v>
      </c>
      <c r="J416" t="s">
        <v>22</v>
      </c>
      <c r="K416">
        <v>1543298400</v>
      </c>
      <c r="L416">
        <v>1545631200</v>
      </c>
      <c r="M416" t="b">
        <v>0</v>
      </c>
      <c r="N416" t="b">
        <v>0</v>
      </c>
      <c r="O416" t="s">
        <v>71</v>
      </c>
      <c r="P416" t="s">
        <v>2044</v>
      </c>
      <c r="Q416" t="s">
        <v>2052</v>
      </c>
      <c r="R416" s="8">
        <f t="shared" si="61"/>
        <v>43431.25</v>
      </c>
      <c r="S416" s="8" t="str">
        <f t="shared" si="62"/>
        <v>27</v>
      </c>
      <c r="T416" s="8" t="str">
        <f t="shared" si="69"/>
        <v>Nov</v>
      </c>
      <c r="U416" s="8" t="str">
        <f t="shared" si="63"/>
        <v>2018</v>
      </c>
      <c r="V416" s="8">
        <f t="shared" si="64"/>
        <v>43458.25</v>
      </c>
      <c r="W416" t="str">
        <f t="shared" si="65"/>
        <v>24</v>
      </c>
      <c r="X416" t="str">
        <f t="shared" si="66"/>
        <v>12</v>
      </c>
      <c r="Y416" t="str">
        <f t="shared" si="67"/>
        <v>2018</v>
      </c>
      <c r="Z416" s="17">
        <f t="shared" si="68"/>
        <v>27</v>
      </c>
    </row>
    <row r="417" spans="1:26" x14ac:dyDescent="0.3">
      <c r="A417">
        <v>414</v>
      </c>
      <c r="B417" s="4" t="s">
        <v>878</v>
      </c>
      <c r="C417" s="3" t="s">
        <v>879</v>
      </c>
      <c r="D417">
        <v>188200</v>
      </c>
      <c r="E417">
        <v>159405</v>
      </c>
      <c r="F417" s="17">
        <f t="shared" si="60"/>
        <v>84.699787460148784</v>
      </c>
      <c r="G417" t="s">
        <v>14</v>
      </c>
      <c r="H417">
        <v>5497</v>
      </c>
      <c r="I417" t="s">
        <v>21</v>
      </c>
      <c r="J417" t="s">
        <v>22</v>
      </c>
      <c r="K417">
        <v>1271739600</v>
      </c>
      <c r="L417">
        <v>1272430800</v>
      </c>
      <c r="M417" t="b">
        <v>0</v>
      </c>
      <c r="N417" t="b">
        <v>1</v>
      </c>
      <c r="O417" t="s">
        <v>17</v>
      </c>
      <c r="P417" t="s">
        <v>2036</v>
      </c>
      <c r="Q417" t="s">
        <v>2037</v>
      </c>
      <c r="R417" s="8">
        <f t="shared" si="61"/>
        <v>40288.208333333336</v>
      </c>
      <c r="S417" s="8" t="str">
        <f t="shared" si="62"/>
        <v>20</v>
      </c>
      <c r="T417" s="8" t="str">
        <f t="shared" si="69"/>
        <v>Apr</v>
      </c>
      <c r="U417" s="8" t="str">
        <f t="shared" si="63"/>
        <v>2010</v>
      </c>
      <c r="V417" s="8">
        <f t="shared" si="64"/>
        <v>40296.208333333336</v>
      </c>
      <c r="W417" t="str">
        <f t="shared" si="65"/>
        <v>28</v>
      </c>
      <c r="X417" t="str">
        <f t="shared" si="66"/>
        <v>04</v>
      </c>
      <c r="Y417" t="str">
        <f t="shared" si="67"/>
        <v>2010</v>
      </c>
      <c r="Z417" s="17">
        <f t="shared" si="68"/>
        <v>8</v>
      </c>
    </row>
    <row r="418" spans="1:26" x14ac:dyDescent="0.3">
      <c r="A418">
        <v>415</v>
      </c>
      <c r="B418" s="4" t="s">
        <v>880</v>
      </c>
      <c r="C418" s="3" t="s">
        <v>881</v>
      </c>
      <c r="D418">
        <v>113500</v>
      </c>
      <c r="E418">
        <v>12552</v>
      </c>
      <c r="F418" s="17">
        <f t="shared" si="60"/>
        <v>11.059030837004405</v>
      </c>
      <c r="G418" t="s">
        <v>14</v>
      </c>
      <c r="H418">
        <v>418</v>
      </c>
      <c r="I418" t="s">
        <v>21</v>
      </c>
      <c r="J418" t="s">
        <v>22</v>
      </c>
      <c r="K418">
        <v>1326434400</v>
      </c>
      <c r="L418">
        <v>1327903200</v>
      </c>
      <c r="M418" t="b">
        <v>0</v>
      </c>
      <c r="N418" t="b">
        <v>0</v>
      </c>
      <c r="O418" t="s">
        <v>33</v>
      </c>
      <c r="P418" t="s">
        <v>2042</v>
      </c>
      <c r="Q418" t="s">
        <v>2043</v>
      </c>
      <c r="R418" s="8">
        <f t="shared" si="61"/>
        <v>40921.25</v>
      </c>
      <c r="S418" s="8" t="str">
        <f t="shared" si="62"/>
        <v>13</v>
      </c>
      <c r="T418" s="8" t="str">
        <f t="shared" si="69"/>
        <v>Jan</v>
      </c>
      <c r="U418" s="8" t="str">
        <f t="shared" si="63"/>
        <v>2012</v>
      </c>
      <c r="V418" s="8">
        <f t="shared" si="64"/>
        <v>40938.25</v>
      </c>
      <c r="W418" t="str">
        <f t="shared" si="65"/>
        <v>30</v>
      </c>
      <c r="X418" t="str">
        <f t="shared" si="66"/>
        <v>01</v>
      </c>
      <c r="Y418" t="str">
        <f t="shared" si="67"/>
        <v>2012</v>
      </c>
      <c r="Z418" s="17">
        <f t="shared" si="68"/>
        <v>17</v>
      </c>
    </row>
    <row r="419" spans="1:26" ht="31.2" x14ac:dyDescent="0.3">
      <c r="A419">
        <v>416</v>
      </c>
      <c r="B419" s="4" t="s">
        <v>882</v>
      </c>
      <c r="C419" s="3" t="s">
        <v>883</v>
      </c>
      <c r="D419">
        <v>134600</v>
      </c>
      <c r="E419">
        <v>59007</v>
      </c>
      <c r="F419" s="17">
        <f t="shared" si="60"/>
        <v>43.838781575037146</v>
      </c>
      <c r="G419" t="s">
        <v>14</v>
      </c>
      <c r="H419">
        <v>1439</v>
      </c>
      <c r="I419" t="s">
        <v>21</v>
      </c>
      <c r="J419" t="s">
        <v>22</v>
      </c>
      <c r="K419">
        <v>1295244000</v>
      </c>
      <c r="L419">
        <v>1296021600</v>
      </c>
      <c r="M419" t="b">
        <v>0</v>
      </c>
      <c r="N419" t="b">
        <v>1</v>
      </c>
      <c r="O419" t="s">
        <v>42</v>
      </c>
      <c r="P419" t="s">
        <v>2044</v>
      </c>
      <c r="Q419" t="s">
        <v>2045</v>
      </c>
      <c r="R419" s="8">
        <f t="shared" si="61"/>
        <v>40560.25</v>
      </c>
      <c r="S419" s="8" t="str">
        <f t="shared" si="62"/>
        <v>17</v>
      </c>
      <c r="T419" s="8" t="str">
        <f t="shared" si="69"/>
        <v>Jan</v>
      </c>
      <c r="U419" s="8" t="str">
        <f t="shared" si="63"/>
        <v>2011</v>
      </c>
      <c r="V419" s="8">
        <f t="shared" si="64"/>
        <v>40569.25</v>
      </c>
      <c r="W419" t="str">
        <f t="shared" si="65"/>
        <v>26</v>
      </c>
      <c r="X419" t="str">
        <f t="shared" si="66"/>
        <v>01</v>
      </c>
      <c r="Y419" t="str">
        <f t="shared" si="67"/>
        <v>2011</v>
      </c>
      <c r="Z419" s="17">
        <f t="shared" si="68"/>
        <v>9</v>
      </c>
    </row>
    <row r="420" spans="1:26" x14ac:dyDescent="0.3">
      <c r="A420">
        <v>417</v>
      </c>
      <c r="B420" s="4" t="s">
        <v>884</v>
      </c>
      <c r="C420" s="3" t="s">
        <v>885</v>
      </c>
      <c r="D420">
        <v>1700</v>
      </c>
      <c r="E420">
        <v>943</v>
      </c>
      <c r="F420" s="17">
        <f t="shared" si="60"/>
        <v>55.470588235294116</v>
      </c>
      <c r="G420" t="s">
        <v>14</v>
      </c>
      <c r="H420">
        <v>15</v>
      </c>
      <c r="I420" t="s">
        <v>21</v>
      </c>
      <c r="J420" t="s">
        <v>22</v>
      </c>
      <c r="K420">
        <v>1541221200</v>
      </c>
      <c r="L420">
        <v>1543298400</v>
      </c>
      <c r="M420" t="b">
        <v>0</v>
      </c>
      <c r="N420" t="b">
        <v>0</v>
      </c>
      <c r="O420" t="s">
        <v>33</v>
      </c>
      <c r="P420" t="s">
        <v>2042</v>
      </c>
      <c r="Q420" t="s">
        <v>2043</v>
      </c>
      <c r="R420" s="8">
        <f t="shared" si="61"/>
        <v>43407.208333333328</v>
      </c>
      <c r="S420" s="8" t="str">
        <f t="shared" si="62"/>
        <v>03</v>
      </c>
      <c r="T420" s="8" t="str">
        <f t="shared" si="69"/>
        <v>Nov</v>
      </c>
      <c r="U420" s="8" t="str">
        <f t="shared" si="63"/>
        <v>2018</v>
      </c>
      <c r="V420" s="8">
        <f t="shared" si="64"/>
        <v>43431.25</v>
      </c>
      <c r="W420" t="str">
        <f t="shared" si="65"/>
        <v>27</v>
      </c>
      <c r="X420" t="str">
        <f t="shared" si="66"/>
        <v>11</v>
      </c>
      <c r="Y420" t="str">
        <f t="shared" si="67"/>
        <v>2018</v>
      </c>
      <c r="Z420" s="17">
        <f t="shared" si="68"/>
        <v>24.041666666671517</v>
      </c>
    </row>
    <row r="421" spans="1:26" x14ac:dyDescent="0.3">
      <c r="A421">
        <v>418</v>
      </c>
      <c r="B421" s="4" t="s">
        <v>105</v>
      </c>
      <c r="C421" s="3" t="s">
        <v>886</v>
      </c>
      <c r="D421">
        <v>163700</v>
      </c>
      <c r="E421">
        <v>93963</v>
      </c>
      <c r="F421" s="17">
        <f t="shared" si="60"/>
        <v>57.399511301160658</v>
      </c>
      <c r="G421" t="s">
        <v>14</v>
      </c>
      <c r="H421">
        <v>1999</v>
      </c>
      <c r="I421" t="s">
        <v>15</v>
      </c>
      <c r="J421" t="s">
        <v>16</v>
      </c>
      <c r="K421">
        <v>1336280400</v>
      </c>
      <c r="L421">
        <v>1336366800</v>
      </c>
      <c r="M421" t="b">
        <v>0</v>
      </c>
      <c r="N421" t="b">
        <v>0</v>
      </c>
      <c r="O421" t="s">
        <v>42</v>
      </c>
      <c r="P421" t="s">
        <v>2044</v>
      </c>
      <c r="Q421" t="s">
        <v>2045</v>
      </c>
      <c r="R421" s="8">
        <f t="shared" si="61"/>
        <v>41035.208333333336</v>
      </c>
      <c r="S421" s="8" t="str">
        <f t="shared" si="62"/>
        <v>06</v>
      </c>
      <c r="T421" s="8" t="str">
        <f t="shared" si="69"/>
        <v>May</v>
      </c>
      <c r="U421" s="8" t="str">
        <f t="shared" si="63"/>
        <v>2012</v>
      </c>
      <c r="V421" s="8">
        <f t="shared" si="64"/>
        <v>41036.208333333336</v>
      </c>
      <c r="W421" t="str">
        <f t="shared" si="65"/>
        <v>07</v>
      </c>
      <c r="X421" t="str">
        <f t="shared" si="66"/>
        <v>05</v>
      </c>
      <c r="Y421" t="str">
        <f t="shared" si="67"/>
        <v>2012</v>
      </c>
      <c r="Z421" s="17">
        <f t="shared" si="68"/>
        <v>1</v>
      </c>
    </row>
    <row r="422" spans="1:26" x14ac:dyDescent="0.3">
      <c r="A422">
        <v>419</v>
      </c>
      <c r="B422" s="4" t="s">
        <v>887</v>
      </c>
      <c r="C422" s="3" t="s">
        <v>888</v>
      </c>
      <c r="D422">
        <v>113800</v>
      </c>
      <c r="E422">
        <v>140469</v>
      </c>
      <c r="F422" s="17">
        <f t="shared" si="60"/>
        <v>123.43497363796135</v>
      </c>
      <c r="G422" t="s">
        <v>20</v>
      </c>
      <c r="H422">
        <v>5203</v>
      </c>
      <c r="I422" t="s">
        <v>21</v>
      </c>
      <c r="J422" t="s">
        <v>22</v>
      </c>
      <c r="K422">
        <v>1324533600</v>
      </c>
      <c r="L422">
        <v>1325052000</v>
      </c>
      <c r="M422" t="b">
        <v>0</v>
      </c>
      <c r="N422" t="b">
        <v>0</v>
      </c>
      <c r="O422" t="s">
        <v>28</v>
      </c>
      <c r="P422" t="s">
        <v>2040</v>
      </c>
      <c r="Q422" t="s">
        <v>2041</v>
      </c>
      <c r="R422" s="8">
        <f t="shared" si="61"/>
        <v>40899.25</v>
      </c>
      <c r="S422" s="8" t="str">
        <f t="shared" si="62"/>
        <v>22</v>
      </c>
      <c r="T422" s="8" t="str">
        <f t="shared" si="69"/>
        <v>Dec</v>
      </c>
      <c r="U422" s="8" t="str">
        <f t="shared" si="63"/>
        <v>2011</v>
      </c>
      <c r="V422" s="8">
        <f t="shared" si="64"/>
        <v>40905.25</v>
      </c>
      <c r="W422" t="str">
        <f t="shared" si="65"/>
        <v>28</v>
      </c>
      <c r="X422" t="str">
        <f t="shared" si="66"/>
        <v>12</v>
      </c>
      <c r="Y422" t="str">
        <f t="shared" si="67"/>
        <v>2011</v>
      </c>
      <c r="Z422" s="17">
        <f t="shared" si="68"/>
        <v>6</v>
      </c>
    </row>
    <row r="423" spans="1:26" x14ac:dyDescent="0.3">
      <c r="A423">
        <v>420</v>
      </c>
      <c r="B423" s="4" t="s">
        <v>889</v>
      </c>
      <c r="C423" s="3" t="s">
        <v>890</v>
      </c>
      <c r="D423">
        <v>5000</v>
      </c>
      <c r="E423">
        <v>6423</v>
      </c>
      <c r="F423" s="17">
        <f t="shared" si="60"/>
        <v>128.46</v>
      </c>
      <c r="G423" t="s">
        <v>20</v>
      </c>
      <c r="H423">
        <v>94</v>
      </c>
      <c r="I423" t="s">
        <v>21</v>
      </c>
      <c r="J423" t="s">
        <v>22</v>
      </c>
      <c r="K423">
        <v>1498366800</v>
      </c>
      <c r="L423">
        <v>1499576400</v>
      </c>
      <c r="M423" t="b">
        <v>0</v>
      </c>
      <c r="N423" t="b">
        <v>0</v>
      </c>
      <c r="O423" t="s">
        <v>33</v>
      </c>
      <c r="P423" t="s">
        <v>2042</v>
      </c>
      <c r="Q423" t="s">
        <v>2043</v>
      </c>
      <c r="R423" s="8">
        <f t="shared" si="61"/>
        <v>42911.208333333328</v>
      </c>
      <c r="S423" s="8" t="str">
        <f t="shared" si="62"/>
        <v>25</v>
      </c>
      <c r="T423" s="8" t="str">
        <f t="shared" si="69"/>
        <v>Jun</v>
      </c>
      <c r="U423" s="8" t="str">
        <f t="shared" si="63"/>
        <v>2017</v>
      </c>
      <c r="V423" s="8">
        <f t="shared" si="64"/>
        <v>42925.208333333328</v>
      </c>
      <c r="W423" t="str">
        <f t="shared" si="65"/>
        <v>09</v>
      </c>
      <c r="X423" t="str">
        <f t="shared" si="66"/>
        <v>07</v>
      </c>
      <c r="Y423" t="str">
        <f t="shared" si="67"/>
        <v>2017</v>
      </c>
      <c r="Z423" s="17">
        <f t="shared" si="68"/>
        <v>14</v>
      </c>
    </row>
    <row r="424" spans="1:26" x14ac:dyDescent="0.3">
      <c r="A424">
        <v>421</v>
      </c>
      <c r="B424" s="4" t="s">
        <v>891</v>
      </c>
      <c r="C424" s="3" t="s">
        <v>892</v>
      </c>
      <c r="D424">
        <v>9400</v>
      </c>
      <c r="E424">
        <v>6015</v>
      </c>
      <c r="F424" s="17">
        <f t="shared" si="60"/>
        <v>63.989361702127653</v>
      </c>
      <c r="G424" t="s">
        <v>14</v>
      </c>
      <c r="H424">
        <v>118</v>
      </c>
      <c r="I424" t="s">
        <v>21</v>
      </c>
      <c r="J424" t="s">
        <v>22</v>
      </c>
      <c r="K424">
        <v>1498712400</v>
      </c>
      <c r="L424">
        <v>1501304400</v>
      </c>
      <c r="M424" t="b">
        <v>0</v>
      </c>
      <c r="N424" t="b">
        <v>1</v>
      </c>
      <c r="O424" t="s">
        <v>65</v>
      </c>
      <c r="P424" t="s">
        <v>2040</v>
      </c>
      <c r="Q424" t="s">
        <v>2049</v>
      </c>
      <c r="R424" s="8">
        <f t="shared" si="61"/>
        <v>42915.208333333328</v>
      </c>
      <c r="S424" s="8" t="str">
        <f t="shared" si="62"/>
        <v>29</v>
      </c>
      <c r="T424" s="8" t="str">
        <f t="shared" si="69"/>
        <v>Jun</v>
      </c>
      <c r="U424" s="8" t="str">
        <f t="shared" si="63"/>
        <v>2017</v>
      </c>
      <c r="V424" s="8">
        <f t="shared" si="64"/>
        <v>42945.208333333328</v>
      </c>
      <c r="W424" t="str">
        <f t="shared" si="65"/>
        <v>29</v>
      </c>
      <c r="X424" t="str">
        <f t="shared" si="66"/>
        <v>07</v>
      </c>
      <c r="Y424" t="str">
        <f t="shared" si="67"/>
        <v>2017</v>
      </c>
      <c r="Z424" s="17">
        <f t="shared" si="68"/>
        <v>30</v>
      </c>
    </row>
    <row r="425" spans="1:26" ht="31.2" x14ac:dyDescent="0.3">
      <c r="A425">
        <v>422</v>
      </c>
      <c r="B425" s="4" t="s">
        <v>893</v>
      </c>
      <c r="C425" s="3" t="s">
        <v>894</v>
      </c>
      <c r="D425">
        <v>8700</v>
      </c>
      <c r="E425">
        <v>11075</v>
      </c>
      <c r="F425" s="17">
        <f t="shared" si="60"/>
        <v>127.29885057471265</v>
      </c>
      <c r="G425" t="s">
        <v>20</v>
      </c>
      <c r="H425">
        <v>205</v>
      </c>
      <c r="I425" t="s">
        <v>21</v>
      </c>
      <c r="J425" t="s">
        <v>22</v>
      </c>
      <c r="K425">
        <v>1271480400</v>
      </c>
      <c r="L425">
        <v>1273208400</v>
      </c>
      <c r="M425" t="b">
        <v>0</v>
      </c>
      <c r="N425" t="b">
        <v>1</v>
      </c>
      <c r="O425" t="s">
        <v>33</v>
      </c>
      <c r="P425" t="s">
        <v>2042</v>
      </c>
      <c r="Q425" t="s">
        <v>2043</v>
      </c>
      <c r="R425" s="8">
        <f t="shared" si="61"/>
        <v>40285.208333333336</v>
      </c>
      <c r="S425" s="8" t="str">
        <f t="shared" si="62"/>
        <v>17</v>
      </c>
      <c r="T425" s="8" t="str">
        <f t="shared" si="69"/>
        <v>Apr</v>
      </c>
      <c r="U425" s="8" t="str">
        <f t="shared" si="63"/>
        <v>2010</v>
      </c>
      <c r="V425" s="8">
        <f t="shared" si="64"/>
        <v>40305.208333333336</v>
      </c>
      <c r="W425" t="str">
        <f t="shared" si="65"/>
        <v>07</v>
      </c>
      <c r="X425" t="str">
        <f t="shared" si="66"/>
        <v>05</v>
      </c>
      <c r="Y425" t="str">
        <f t="shared" si="67"/>
        <v>2010</v>
      </c>
      <c r="Z425" s="17">
        <f t="shared" si="68"/>
        <v>20</v>
      </c>
    </row>
    <row r="426" spans="1:26" x14ac:dyDescent="0.3">
      <c r="A426">
        <v>423</v>
      </c>
      <c r="B426" s="4" t="s">
        <v>895</v>
      </c>
      <c r="C426" s="3" t="s">
        <v>896</v>
      </c>
      <c r="D426">
        <v>147800</v>
      </c>
      <c r="E426">
        <v>15723</v>
      </c>
      <c r="F426" s="17">
        <f t="shared" si="60"/>
        <v>10.638024357239512</v>
      </c>
      <c r="G426" t="s">
        <v>14</v>
      </c>
      <c r="H426">
        <v>162</v>
      </c>
      <c r="I426" t="s">
        <v>21</v>
      </c>
      <c r="J426" t="s">
        <v>22</v>
      </c>
      <c r="K426">
        <v>1316667600</v>
      </c>
      <c r="L426">
        <v>1316840400</v>
      </c>
      <c r="M426" t="b">
        <v>0</v>
      </c>
      <c r="N426" t="b">
        <v>1</v>
      </c>
      <c r="O426" t="s">
        <v>17</v>
      </c>
      <c r="P426" t="s">
        <v>2036</v>
      </c>
      <c r="Q426" t="s">
        <v>2037</v>
      </c>
      <c r="R426" s="8">
        <f t="shared" si="61"/>
        <v>40808.208333333336</v>
      </c>
      <c r="S426" s="8" t="str">
        <f t="shared" si="62"/>
        <v>22</v>
      </c>
      <c r="T426" s="8" t="str">
        <f t="shared" si="69"/>
        <v>Sep</v>
      </c>
      <c r="U426" s="8" t="str">
        <f t="shared" si="63"/>
        <v>2011</v>
      </c>
      <c r="V426" s="8">
        <f t="shared" si="64"/>
        <v>40810.208333333336</v>
      </c>
      <c r="W426" t="str">
        <f t="shared" si="65"/>
        <v>24</v>
      </c>
      <c r="X426" t="str">
        <f t="shared" si="66"/>
        <v>09</v>
      </c>
      <c r="Y426" t="str">
        <f t="shared" si="67"/>
        <v>2011</v>
      </c>
      <c r="Z426" s="17">
        <f t="shared" si="68"/>
        <v>2</v>
      </c>
    </row>
    <row r="427" spans="1:26" x14ac:dyDescent="0.3">
      <c r="A427">
        <v>424</v>
      </c>
      <c r="B427" s="4" t="s">
        <v>897</v>
      </c>
      <c r="C427" s="3" t="s">
        <v>898</v>
      </c>
      <c r="D427">
        <v>5100</v>
      </c>
      <c r="E427">
        <v>2064</v>
      </c>
      <c r="F427" s="17">
        <f t="shared" si="60"/>
        <v>40.470588235294116</v>
      </c>
      <c r="G427" t="s">
        <v>14</v>
      </c>
      <c r="H427">
        <v>83</v>
      </c>
      <c r="I427" t="s">
        <v>21</v>
      </c>
      <c r="J427" t="s">
        <v>22</v>
      </c>
      <c r="K427">
        <v>1524027600</v>
      </c>
      <c r="L427">
        <v>1524546000</v>
      </c>
      <c r="M427" t="b">
        <v>0</v>
      </c>
      <c r="N427" t="b">
        <v>0</v>
      </c>
      <c r="O427" t="s">
        <v>60</v>
      </c>
      <c r="P427" t="s">
        <v>2038</v>
      </c>
      <c r="Q427" t="s">
        <v>2048</v>
      </c>
      <c r="R427" s="8">
        <f t="shared" si="61"/>
        <v>43208.208333333328</v>
      </c>
      <c r="S427" s="8" t="str">
        <f t="shared" si="62"/>
        <v>18</v>
      </c>
      <c r="T427" s="8" t="str">
        <f t="shared" si="69"/>
        <v>Apr</v>
      </c>
      <c r="U427" s="8" t="str">
        <f t="shared" si="63"/>
        <v>2018</v>
      </c>
      <c r="V427" s="8">
        <f t="shared" si="64"/>
        <v>43214.208333333328</v>
      </c>
      <c r="W427" t="str">
        <f t="shared" si="65"/>
        <v>24</v>
      </c>
      <c r="X427" t="str">
        <f t="shared" si="66"/>
        <v>04</v>
      </c>
      <c r="Y427" t="str">
        <f t="shared" si="67"/>
        <v>2018</v>
      </c>
      <c r="Z427" s="17">
        <f t="shared" si="68"/>
        <v>6</v>
      </c>
    </row>
    <row r="428" spans="1:26" x14ac:dyDescent="0.3">
      <c r="A428">
        <v>425</v>
      </c>
      <c r="B428" s="4" t="s">
        <v>899</v>
      </c>
      <c r="C428" s="3" t="s">
        <v>900</v>
      </c>
      <c r="D428">
        <v>2700</v>
      </c>
      <c r="E428">
        <v>7767</v>
      </c>
      <c r="F428" s="17">
        <f t="shared" si="60"/>
        <v>287.66666666666663</v>
      </c>
      <c r="G428" t="s">
        <v>20</v>
      </c>
      <c r="H428">
        <v>92</v>
      </c>
      <c r="I428" t="s">
        <v>21</v>
      </c>
      <c r="J428" t="s">
        <v>22</v>
      </c>
      <c r="K428">
        <v>1438059600</v>
      </c>
      <c r="L428">
        <v>1438578000</v>
      </c>
      <c r="M428" t="b">
        <v>0</v>
      </c>
      <c r="N428" t="b">
        <v>0</v>
      </c>
      <c r="O428" t="s">
        <v>122</v>
      </c>
      <c r="P428" t="s">
        <v>2057</v>
      </c>
      <c r="Q428" t="s">
        <v>2058</v>
      </c>
      <c r="R428" s="8">
        <f t="shared" si="61"/>
        <v>42213.208333333328</v>
      </c>
      <c r="S428" s="8" t="str">
        <f t="shared" si="62"/>
        <v>28</v>
      </c>
      <c r="T428" s="8" t="str">
        <f t="shared" si="69"/>
        <v>Jul</v>
      </c>
      <c r="U428" s="8" t="str">
        <f t="shared" si="63"/>
        <v>2015</v>
      </c>
      <c r="V428" s="8">
        <f t="shared" si="64"/>
        <v>42219.208333333328</v>
      </c>
      <c r="W428" t="str">
        <f t="shared" si="65"/>
        <v>03</v>
      </c>
      <c r="X428" t="str">
        <f t="shared" si="66"/>
        <v>08</v>
      </c>
      <c r="Y428" t="str">
        <f t="shared" si="67"/>
        <v>2015</v>
      </c>
      <c r="Z428" s="17">
        <f t="shared" si="68"/>
        <v>6</v>
      </c>
    </row>
    <row r="429" spans="1:26" x14ac:dyDescent="0.3">
      <c r="A429">
        <v>426</v>
      </c>
      <c r="B429" s="4" t="s">
        <v>901</v>
      </c>
      <c r="C429" s="3" t="s">
        <v>902</v>
      </c>
      <c r="D429">
        <v>1800</v>
      </c>
      <c r="E429">
        <v>10313</v>
      </c>
      <c r="F429" s="17">
        <f t="shared" si="60"/>
        <v>572.94444444444446</v>
      </c>
      <c r="G429" t="s">
        <v>20</v>
      </c>
      <c r="H429">
        <v>219</v>
      </c>
      <c r="I429" t="s">
        <v>21</v>
      </c>
      <c r="J429" t="s">
        <v>22</v>
      </c>
      <c r="K429">
        <v>1361944800</v>
      </c>
      <c r="L429">
        <v>1362549600</v>
      </c>
      <c r="M429" t="b">
        <v>0</v>
      </c>
      <c r="N429" t="b">
        <v>0</v>
      </c>
      <c r="O429" t="s">
        <v>33</v>
      </c>
      <c r="P429" t="s">
        <v>2042</v>
      </c>
      <c r="Q429" t="s">
        <v>2043</v>
      </c>
      <c r="R429" s="8">
        <f t="shared" si="61"/>
        <v>41332.25</v>
      </c>
      <c r="S429" s="8" t="str">
        <f t="shared" si="62"/>
        <v>27</v>
      </c>
      <c r="T429" s="8" t="str">
        <f t="shared" si="69"/>
        <v>Feb</v>
      </c>
      <c r="U429" s="8" t="str">
        <f t="shared" si="63"/>
        <v>2013</v>
      </c>
      <c r="V429" s="8">
        <f t="shared" si="64"/>
        <v>41339.25</v>
      </c>
      <c r="W429" t="str">
        <f t="shared" si="65"/>
        <v>06</v>
      </c>
      <c r="X429" t="str">
        <f t="shared" si="66"/>
        <v>03</v>
      </c>
      <c r="Y429" t="str">
        <f t="shared" si="67"/>
        <v>2013</v>
      </c>
      <c r="Z429" s="17">
        <f t="shared" si="68"/>
        <v>7</v>
      </c>
    </row>
    <row r="430" spans="1:26" x14ac:dyDescent="0.3">
      <c r="A430">
        <v>427</v>
      </c>
      <c r="B430" s="4" t="s">
        <v>903</v>
      </c>
      <c r="C430" s="3" t="s">
        <v>904</v>
      </c>
      <c r="D430">
        <v>174500</v>
      </c>
      <c r="E430">
        <v>197018</v>
      </c>
      <c r="F430" s="17">
        <f t="shared" si="60"/>
        <v>112.90429799426933</v>
      </c>
      <c r="G430" t="s">
        <v>20</v>
      </c>
      <c r="H430">
        <v>2526</v>
      </c>
      <c r="I430" t="s">
        <v>21</v>
      </c>
      <c r="J430" t="s">
        <v>22</v>
      </c>
      <c r="K430">
        <v>1410584400</v>
      </c>
      <c r="L430">
        <v>1413349200</v>
      </c>
      <c r="M430" t="b">
        <v>0</v>
      </c>
      <c r="N430" t="b">
        <v>1</v>
      </c>
      <c r="O430" t="s">
        <v>33</v>
      </c>
      <c r="P430" t="s">
        <v>2042</v>
      </c>
      <c r="Q430" t="s">
        <v>2043</v>
      </c>
      <c r="R430" s="8">
        <f t="shared" si="61"/>
        <v>41895.208333333336</v>
      </c>
      <c r="S430" s="8" t="str">
        <f t="shared" si="62"/>
        <v>13</v>
      </c>
      <c r="T430" s="8" t="str">
        <f t="shared" si="69"/>
        <v>Sep</v>
      </c>
      <c r="U430" s="8" t="str">
        <f t="shared" si="63"/>
        <v>2014</v>
      </c>
      <c r="V430" s="8">
        <f t="shared" si="64"/>
        <v>41927.208333333336</v>
      </c>
      <c r="W430" t="str">
        <f t="shared" si="65"/>
        <v>15</v>
      </c>
      <c r="X430" t="str">
        <f t="shared" si="66"/>
        <v>10</v>
      </c>
      <c r="Y430" t="str">
        <f t="shared" si="67"/>
        <v>2014</v>
      </c>
      <c r="Z430" s="17">
        <f t="shared" si="68"/>
        <v>32</v>
      </c>
    </row>
    <row r="431" spans="1:26" x14ac:dyDescent="0.3">
      <c r="A431">
        <v>428</v>
      </c>
      <c r="B431" s="4" t="s">
        <v>905</v>
      </c>
      <c r="C431" s="3" t="s">
        <v>906</v>
      </c>
      <c r="D431">
        <v>101400</v>
      </c>
      <c r="E431">
        <v>47037</v>
      </c>
      <c r="F431" s="17">
        <f t="shared" si="60"/>
        <v>46.387573964497044</v>
      </c>
      <c r="G431" t="s">
        <v>14</v>
      </c>
      <c r="H431">
        <v>747</v>
      </c>
      <c r="I431" t="s">
        <v>21</v>
      </c>
      <c r="J431" t="s">
        <v>22</v>
      </c>
      <c r="K431">
        <v>1297404000</v>
      </c>
      <c r="L431">
        <v>1298008800</v>
      </c>
      <c r="M431" t="b">
        <v>0</v>
      </c>
      <c r="N431" t="b">
        <v>0</v>
      </c>
      <c r="O431" t="s">
        <v>71</v>
      </c>
      <c r="P431" t="s">
        <v>2044</v>
      </c>
      <c r="Q431" t="s">
        <v>2052</v>
      </c>
      <c r="R431" s="8">
        <f t="shared" si="61"/>
        <v>40585.25</v>
      </c>
      <c r="S431" s="8" t="str">
        <f t="shared" si="62"/>
        <v>11</v>
      </c>
      <c r="T431" s="8" t="str">
        <f t="shared" si="69"/>
        <v>Feb</v>
      </c>
      <c r="U431" s="8" t="str">
        <f t="shared" si="63"/>
        <v>2011</v>
      </c>
      <c r="V431" s="8">
        <f t="shared" si="64"/>
        <v>40592.25</v>
      </c>
      <c r="W431" t="str">
        <f t="shared" si="65"/>
        <v>18</v>
      </c>
      <c r="X431" t="str">
        <f t="shared" si="66"/>
        <v>02</v>
      </c>
      <c r="Y431" t="str">
        <f t="shared" si="67"/>
        <v>2011</v>
      </c>
      <c r="Z431" s="17">
        <f t="shared" si="68"/>
        <v>7</v>
      </c>
    </row>
    <row r="432" spans="1:26" x14ac:dyDescent="0.3">
      <c r="A432">
        <v>429</v>
      </c>
      <c r="B432" s="4" t="s">
        <v>907</v>
      </c>
      <c r="C432" s="3" t="s">
        <v>908</v>
      </c>
      <c r="D432">
        <v>191000</v>
      </c>
      <c r="E432">
        <v>173191</v>
      </c>
      <c r="F432" s="17">
        <f t="shared" si="60"/>
        <v>90.675916230366497</v>
      </c>
      <c r="G432" t="s">
        <v>74</v>
      </c>
      <c r="H432">
        <v>2138</v>
      </c>
      <c r="I432" t="s">
        <v>21</v>
      </c>
      <c r="J432" t="s">
        <v>22</v>
      </c>
      <c r="K432">
        <v>1392012000</v>
      </c>
      <c r="L432">
        <v>1394427600</v>
      </c>
      <c r="M432" t="b">
        <v>0</v>
      </c>
      <c r="N432" t="b">
        <v>1</v>
      </c>
      <c r="O432" t="s">
        <v>122</v>
      </c>
      <c r="P432" t="s">
        <v>2057</v>
      </c>
      <c r="Q432" t="s">
        <v>2058</v>
      </c>
      <c r="R432" s="8">
        <f t="shared" si="61"/>
        <v>41680.25</v>
      </c>
      <c r="S432" s="8" t="str">
        <f t="shared" si="62"/>
        <v>10</v>
      </c>
      <c r="T432" s="8" t="str">
        <f t="shared" si="69"/>
        <v>Feb</v>
      </c>
      <c r="U432" s="8" t="str">
        <f t="shared" si="63"/>
        <v>2014</v>
      </c>
      <c r="V432" s="8">
        <f t="shared" si="64"/>
        <v>41708.208333333336</v>
      </c>
      <c r="W432" t="str">
        <f t="shared" si="65"/>
        <v>10</v>
      </c>
      <c r="X432" t="str">
        <f t="shared" si="66"/>
        <v>03</v>
      </c>
      <c r="Y432" t="str">
        <f t="shared" si="67"/>
        <v>2014</v>
      </c>
      <c r="Z432" s="17">
        <f t="shared" si="68"/>
        <v>27.958333333335759</v>
      </c>
    </row>
    <row r="433" spans="1:26" ht="31.2" x14ac:dyDescent="0.3">
      <c r="A433">
        <v>430</v>
      </c>
      <c r="B433" s="4" t="s">
        <v>909</v>
      </c>
      <c r="C433" s="3" t="s">
        <v>910</v>
      </c>
      <c r="D433">
        <v>8100</v>
      </c>
      <c r="E433">
        <v>5487</v>
      </c>
      <c r="F433" s="17">
        <f t="shared" si="60"/>
        <v>67.740740740740748</v>
      </c>
      <c r="G433" t="s">
        <v>14</v>
      </c>
      <c r="H433">
        <v>84</v>
      </c>
      <c r="I433" t="s">
        <v>21</v>
      </c>
      <c r="J433" t="s">
        <v>22</v>
      </c>
      <c r="K433">
        <v>1569733200</v>
      </c>
      <c r="L433">
        <v>1572670800</v>
      </c>
      <c r="M433" t="b">
        <v>0</v>
      </c>
      <c r="N433" t="b">
        <v>0</v>
      </c>
      <c r="O433" t="s">
        <v>33</v>
      </c>
      <c r="P433" t="s">
        <v>2042</v>
      </c>
      <c r="Q433" t="s">
        <v>2043</v>
      </c>
      <c r="R433" s="8">
        <f t="shared" si="61"/>
        <v>43737.208333333328</v>
      </c>
      <c r="S433" s="8" t="str">
        <f t="shared" si="62"/>
        <v>29</v>
      </c>
      <c r="T433" s="8" t="str">
        <f t="shared" si="69"/>
        <v>Sep</v>
      </c>
      <c r="U433" s="8" t="str">
        <f t="shared" si="63"/>
        <v>2019</v>
      </c>
      <c r="V433" s="8">
        <f t="shared" si="64"/>
        <v>43771.208333333328</v>
      </c>
      <c r="W433" t="str">
        <f t="shared" si="65"/>
        <v>02</v>
      </c>
      <c r="X433" t="str">
        <f t="shared" si="66"/>
        <v>11</v>
      </c>
      <c r="Y433" t="str">
        <f t="shared" si="67"/>
        <v>2019</v>
      </c>
      <c r="Z433" s="17">
        <f t="shared" si="68"/>
        <v>34</v>
      </c>
    </row>
    <row r="434" spans="1:26" x14ac:dyDescent="0.3">
      <c r="A434">
        <v>431</v>
      </c>
      <c r="B434" s="4" t="s">
        <v>911</v>
      </c>
      <c r="C434" s="3" t="s">
        <v>912</v>
      </c>
      <c r="D434">
        <v>5100</v>
      </c>
      <c r="E434">
        <v>9817</v>
      </c>
      <c r="F434" s="17">
        <f t="shared" si="60"/>
        <v>192.49019607843135</v>
      </c>
      <c r="G434" t="s">
        <v>20</v>
      </c>
      <c r="H434">
        <v>94</v>
      </c>
      <c r="I434" t="s">
        <v>21</v>
      </c>
      <c r="J434" t="s">
        <v>22</v>
      </c>
      <c r="K434">
        <v>1529643600</v>
      </c>
      <c r="L434">
        <v>1531112400</v>
      </c>
      <c r="M434" t="b">
        <v>1</v>
      </c>
      <c r="N434" t="b">
        <v>0</v>
      </c>
      <c r="O434" t="s">
        <v>33</v>
      </c>
      <c r="P434" t="s">
        <v>2042</v>
      </c>
      <c r="Q434" t="s">
        <v>2043</v>
      </c>
      <c r="R434" s="8">
        <f t="shared" si="61"/>
        <v>43273.208333333328</v>
      </c>
      <c r="S434" s="8" t="str">
        <f t="shared" si="62"/>
        <v>22</v>
      </c>
      <c r="T434" s="8" t="str">
        <f t="shared" si="69"/>
        <v>Jun</v>
      </c>
      <c r="U434" s="8" t="str">
        <f t="shared" si="63"/>
        <v>2018</v>
      </c>
      <c r="V434" s="8">
        <f t="shared" si="64"/>
        <v>43290.208333333328</v>
      </c>
      <c r="W434" t="str">
        <f t="shared" si="65"/>
        <v>09</v>
      </c>
      <c r="X434" t="str">
        <f t="shared" si="66"/>
        <v>07</v>
      </c>
      <c r="Y434" t="str">
        <f t="shared" si="67"/>
        <v>2018</v>
      </c>
      <c r="Z434" s="17">
        <f t="shared" si="68"/>
        <v>17</v>
      </c>
    </row>
    <row r="435" spans="1:26" ht="31.2" x14ac:dyDescent="0.3">
      <c r="A435">
        <v>432</v>
      </c>
      <c r="B435" s="4" t="s">
        <v>913</v>
      </c>
      <c r="C435" s="3" t="s">
        <v>914</v>
      </c>
      <c r="D435">
        <v>7700</v>
      </c>
      <c r="E435">
        <v>6369</v>
      </c>
      <c r="F435" s="17">
        <f t="shared" si="60"/>
        <v>82.714285714285722</v>
      </c>
      <c r="G435" t="s">
        <v>14</v>
      </c>
      <c r="H435">
        <v>91</v>
      </c>
      <c r="I435" t="s">
        <v>21</v>
      </c>
      <c r="J435" t="s">
        <v>22</v>
      </c>
      <c r="K435">
        <v>1399006800</v>
      </c>
      <c r="L435">
        <v>1400734800</v>
      </c>
      <c r="M435" t="b">
        <v>0</v>
      </c>
      <c r="N435" t="b">
        <v>0</v>
      </c>
      <c r="O435" t="s">
        <v>33</v>
      </c>
      <c r="P435" t="s">
        <v>2042</v>
      </c>
      <c r="Q435" t="s">
        <v>2043</v>
      </c>
      <c r="R435" s="8">
        <f t="shared" si="61"/>
        <v>41761.208333333336</v>
      </c>
      <c r="S435" s="8" t="str">
        <f t="shared" si="62"/>
        <v>02</v>
      </c>
      <c r="T435" s="8" t="str">
        <f t="shared" si="69"/>
        <v>May</v>
      </c>
      <c r="U435" s="8" t="str">
        <f t="shared" si="63"/>
        <v>2014</v>
      </c>
      <c r="V435" s="8">
        <f t="shared" si="64"/>
        <v>41781.208333333336</v>
      </c>
      <c r="W435" t="str">
        <f t="shared" si="65"/>
        <v>22</v>
      </c>
      <c r="X435" t="str">
        <f t="shared" si="66"/>
        <v>05</v>
      </c>
      <c r="Y435" t="str">
        <f t="shared" si="67"/>
        <v>2014</v>
      </c>
      <c r="Z435" s="17">
        <f t="shared" si="68"/>
        <v>20</v>
      </c>
    </row>
    <row r="436" spans="1:26" x14ac:dyDescent="0.3">
      <c r="A436">
        <v>433</v>
      </c>
      <c r="B436" s="4" t="s">
        <v>915</v>
      </c>
      <c r="C436" s="3" t="s">
        <v>916</v>
      </c>
      <c r="D436">
        <v>121400</v>
      </c>
      <c r="E436">
        <v>65755</v>
      </c>
      <c r="F436" s="17">
        <f t="shared" si="60"/>
        <v>54.163920922570021</v>
      </c>
      <c r="G436" t="s">
        <v>14</v>
      </c>
      <c r="H436">
        <v>792</v>
      </c>
      <c r="I436" t="s">
        <v>21</v>
      </c>
      <c r="J436" t="s">
        <v>22</v>
      </c>
      <c r="K436">
        <v>1385359200</v>
      </c>
      <c r="L436">
        <v>1386741600</v>
      </c>
      <c r="M436" t="b">
        <v>0</v>
      </c>
      <c r="N436" t="b">
        <v>1</v>
      </c>
      <c r="O436" t="s">
        <v>42</v>
      </c>
      <c r="P436" t="s">
        <v>2044</v>
      </c>
      <c r="Q436" t="s">
        <v>2045</v>
      </c>
      <c r="R436" s="8">
        <f t="shared" si="61"/>
        <v>41603.25</v>
      </c>
      <c r="S436" s="8" t="str">
        <f t="shared" si="62"/>
        <v>25</v>
      </c>
      <c r="T436" s="8" t="str">
        <f t="shared" si="69"/>
        <v>Nov</v>
      </c>
      <c r="U436" s="8" t="str">
        <f t="shared" si="63"/>
        <v>2013</v>
      </c>
      <c r="V436" s="8">
        <f t="shared" si="64"/>
        <v>41619.25</v>
      </c>
      <c r="W436" t="str">
        <f t="shared" si="65"/>
        <v>11</v>
      </c>
      <c r="X436" t="str">
        <f t="shared" si="66"/>
        <v>12</v>
      </c>
      <c r="Y436" t="str">
        <f t="shared" si="67"/>
        <v>2013</v>
      </c>
      <c r="Z436" s="17">
        <f t="shared" si="68"/>
        <v>16</v>
      </c>
    </row>
    <row r="437" spans="1:26" x14ac:dyDescent="0.3">
      <c r="A437">
        <v>434</v>
      </c>
      <c r="B437" s="4" t="s">
        <v>917</v>
      </c>
      <c r="C437" s="3" t="s">
        <v>918</v>
      </c>
      <c r="D437">
        <v>5400</v>
      </c>
      <c r="E437">
        <v>903</v>
      </c>
      <c r="F437" s="17">
        <f t="shared" si="60"/>
        <v>16.722222222222221</v>
      </c>
      <c r="G437" t="s">
        <v>74</v>
      </c>
      <c r="H437">
        <v>10</v>
      </c>
      <c r="I437" t="s">
        <v>15</v>
      </c>
      <c r="J437" t="s">
        <v>16</v>
      </c>
      <c r="K437">
        <v>1480572000</v>
      </c>
      <c r="L437">
        <v>1481781600</v>
      </c>
      <c r="M437" t="b">
        <v>1</v>
      </c>
      <c r="N437" t="b">
        <v>0</v>
      </c>
      <c r="O437" t="s">
        <v>33</v>
      </c>
      <c r="P437" t="s">
        <v>2042</v>
      </c>
      <c r="Q437" t="s">
        <v>2043</v>
      </c>
      <c r="R437" s="8">
        <f t="shared" si="61"/>
        <v>42705.25</v>
      </c>
      <c r="S437" s="8" t="str">
        <f t="shared" si="62"/>
        <v>01</v>
      </c>
      <c r="T437" s="8" t="str">
        <f t="shared" si="69"/>
        <v>Dec</v>
      </c>
      <c r="U437" s="8" t="str">
        <f t="shared" si="63"/>
        <v>2016</v>
      </c>
      <c r="V437" s="8">
        <f t="shared" si="64"/>
        <v>42719.25</v>
      </c>
      <c r="W437" t="str">
        <f t="shared" si="65"/>
        <v>15</v>
      </c>
      <c r="X437" t="str">
        <f t="shared" si="66"/>
        <v>12</v>
      </c>
      <c r="Y437" t="str">
        <f t="shared" si="67"/>
        <v>2016</v>
      </c>
      <c r="Z437" s="17">
        <f t="shared" si="68"/>
        <v>14</v>
      </c>
    </row>
    <row r="438" spans="1:26" x14ac:dyDescent="0.3">
      <c r="A438">
        <v>435</v>
      </c>
      <c r="B438" s="4" t="s">
        <v>919</v>
      </c>
      <c r="C438" s="3" t="s">
        <v>920</v>
      </c>
      <c r="D438">
        <v>152400</v>
      </c>
      <c r="E438">
        <v>178120</v>
      </c>
      <c r="F438" s="17">
        <f t="shared" si="60"/>
        <v>116.87664041994749</v>
      </c>
      <c r="G438" t="s">
        <v>20</v>
      </c>
      <c r="H438">
        <v>1713</v>
      </c>
      <c r="I438" t="s">
        <v>107</v>
      </c>
      <c r="J438" t="s">
        <v>108</v>
      </c>
      <c r="K438">
        <v>1418623200</v>
      </c>
      <c r="L438">
        <v>1419660000</v>
      </c>
      <c r="M438" t="b">
        <v>0</v>
      </c>
      <c r="N438" t="b">
        <v>1</v>
      </c>
      <c r="O438" t="s">
        <v>33</v>
      </c>
      <c r="P438" t="s">
        <v>2042</v>
      </c>
      <c r="Q438" t="s">
        <v>2043</v>
      </c>
      <c r="R438" s="8">
        <f t="shared" si="61"/>
        <v>41988.25</v>
      </c>
      <c r="S438" s="8" t="str">
        <f t="shared" si="62"/>
        <v>15</v>
      </c>
      <c r="T438" s="8" t="str">
        <f t="shared" si="69"/>
        <v>Dec</v>
      </c>
      <c r="U438" s="8" t="str">
        <f t="shared" si="63"/>
        <v>2014</v>
      </c>
      <c r="V438" s="8">
        <f t="shared" si="64"/>
        <v>42000.25</v>
      </c>
      <c r="W438" t="str">
        <f t="shared" si="65"/>
        <v>27</v>
      </c>
      <c r="X438" t="str">
        <f t="shared" si="66"/>
        <v>12</v>
      </c>
      <c r="Y438" t="str">
        <f t="shared" si="67"/>
        <v>2014</v>
      </c>
      <c r="Z438" s="17">
        <f t="shared" si="68"/>
        <v>12</v>
      </c>
    </row>
    <row r="439" spans="1:26" x14ac:dyDescent="0.3">
      <c r="A439">
        <v>436</v>
      </c>
      <c r="B439" s="4" t="s">
        <v>921</v>
      </c>
      <c r="C439" s="3" t="s">
        <v>922</v>
      </c>
      <c r="D439">
        <v>1300</v>
      </c>
      <c r="E439">
        <v>13678</v>
      </c>
      <c r="F439" s="17">
        <f t="shared" si="60"/>
        <v>1052.1538461538462</v>
      </c>
      <c r="G439" t="s">
        <v>20</v>
      </c>
      <c r="H439">
        <v>249</v>
      </c>
      <c r="I439" t="s">
        <v>21</v>
      </c>
      <c r="J439" t="s">
        <v>22</v>
      </c>
      <c r="K439">
        <v>1555736400</v>
      </c>
      <c r="L439">
        <v>1555822800</v>
      </c>
      <c r="M439" t="b">
        <v>0</v>
      </c>
      <c r="N439" t="b">
        <v>0</v>
      </c>
      <c r="O439" t="s">
        <v>159</v>
      </c>
      <c r="P439" t="s">
        <v>2038</v>
      </c>
      <c r="Q439" t="s">
        <v>2061</v>
      </c>
      <c r="R439" s="8">
        <f t="shared" si="61"/>
        <v>43575.208333333328</v>
      </c>
      <c r="S439" s="8" t="str">
        <f t="shared" si="62"/>
        <v>20</v>
      </c>
      <c r="T439" s="8" t="str">
        <f t="shared" si="69"/>
        <v>Apr</v>
      </c>
      <c r="U439" s="8" t="str">
        <f t="shared" si="63"/>
        <v>2019</v>
      </c>
      <c r="V439" s="8">
        <f t="shared" si="64"/>
        <v>43576.208333333328</v>
      </c>
      <c r="W439" t="str">
        <f t="shared" si="65"/>
        <v>21</v>
      </c>
      <c r="X439" t="str">
        <f t="shared" si="66"/>
        <v>04</v>
      </c>
      <c r="Y439" t="str">
        <f t="shared" si="67"/>
        <v>2019</v>
      </c>
      <c r="Z439" s="17">
        <f t="shared" si="68"/>
        <v>1</v>
      </c>
    </row>
    <row r="440" spans="1:26" x14ac:dyDescent="0.3">
      <c r="A440">
        <v>437</v>
      </c>
      <c r="B440" s="4" t="s">
        <v>923</v>
      </c>
      <c r="C440" s="3" t="s">
        <v>924</v>
      </c>
      <c r="D440">
        <v>8100</v>
      </c>
      <c r="E440">
        <v>9969</v>
      </c>
      <c r="F440" s="17">
        <f t="shared" si="60"/>
        <v>123.07407407407408</v>
      </c>
      <c r="G440" t="s">
        <v>20</v>
      </c>
      <c r="H440">
        <v>192</v>
      </c>
      <c r="I440" t="s">
        <v>21</v>
      </c>
      <c r="J440" t="s">
        <v>22</v>
      </c>
      <c r="K440">
        <v>1442120400</v>
      </c>
      <c r="L440">
        <v>1442379600</v>
      </c>
      <c r="M440" t="b">
        <v>0</v>
      </c>
      <c r="N440" t="b">
        <v>1</v>
      </c>
      <c r="O440" t="s">
        <v>71</v>
      </c>
      <c r="P440" t="s">
        <v>2044</v>
      </c>
      <c r="Q440" t="s">
        <v>2052</v>
      </c>
      <c r="R440" s="8">
        <f t="shared" si="61"/>
        <v>42260.208333333328</v>
      </c>
      <c r="S440" s="8" t="str">
        <f t="shared" si="62"/>
        <v>13</v>
      </c>
      <c r="T440" s="8" t="str">
        <f t="shared" si="69"/>
        <v>Sep</v>
      </c>
      <c r="U440" s="8" t="str">
        <f t="shared" si="63"/>
        <v>2015</v>
      </c>
      <c r="V440" s="8">
        <f t="shared" si="64"/>
        <v>42263.208333333328</v>
      </c>
      <c r="W440" t="str">
        <f t="shared" si="65"/>
        <v>16</v>
      </c>
      <c r="X440" t="str">
        <f t="shared" si="66"/>
        <v>09</v>
      </c>
      <c r="Y440" t="str">
        <f t="shared" si="67"/>
        <v>2015</v>
      </c>
      <c r="Z440" s="17">
        <f t="shared" si="68"/>
        <v>3</v>
      </c>
    </row>
    <row r="441" spans="1:26" ht="31.2" x14ac:dyDescent="0.3">
      <c r="A441">
        <v>438</v>
      </c>
      <c r="B441" s="4" t="s">
        <v>925</v>
      </c>
      <c r="C441" s="3" t="s">
        <v>926</v>
      </c>
      <c r="D441">
        <v>8300</v>
      </c>
      <c r="E441">
        <v>14827</v>
      </c>
      <c r="F441" s="17">
        <f t="shared" si="60"/>
        <v>178.63855421686748</v>
      </c>
      <c r="G441" t="s">
        <v>20</v>
      </c>
      <c r="H441">
        <v>247</v>
      </c>
      <c r="I441" t="s">
        <v>21</v>
      </c>
      <c r="J441" t="s">
        <v>22</v>
      </c>
      <c r="K441">
        <v>1362376800</v>
      </c>
      <c r="L441">
        <v>1364965200</v>
      </c>
      <c r="M441" t="b">
        <v>0</v>
      </c>
      <c r="N441" t="b">
        <v>0</v>
      </c>
      <c r="O441" t="s">
        <v>33</v>
      </c>
      <c r="P441" t="s">
        <v>2042</v>
      </c>
      <c r="Q441" t="s">
        <v>2043</v>
      </c>
      <c r="R441" s="8">
        <f t="shared" si="61"/>
        <v>41337.25</v>
      </c>
      <c r="S441" s="8" t="str">
        <f t="shared" si="62"/>
        <v>04</v>
      </c>
      <c r="T441" s="8" t="str">
        <f t="shared" si="69"/>
        <v>Mar</v>
      </c>
      <c r="U441" s="8" t="str">
        <f t="shared" si="63"/>
        <v>2013</v>
      </c>
      <c r="V441" s="8">
        <f t="shared" si="64"/>
        <v>41367.208333333336</v>
      </c>
      <c r="W441" t="str">
        <f t="shared" si="65"/>
        <v>03</v>
      </c>
      <c r="X441" t="str">
        <f t="shared" si="66"/>
        <v>04</v>
      </c>
      <c r="Y441" t="str">
        <f t="shared" si="67"/>
        <v>2013</v>
      </c>
      <c r="Z441" s="17">
        <f t="shared" si="68"/>
        <v>29.958333333335759</v>
      </c>
    </row>
    <row r="442" spans="1:26" x14ac:dyDescent="0.3">
      <c r="A442">
        <v>439</v>
      </c>
      <c r="B442" s="4" t="s">
        <v>927</v>
      </c>
      <c r="C442" s="3" t="s">
        <v>928</v>
      </c>
      <c r="D442">
        <v>28400</v>
      </c>
      <c r="E442">
        <v>100900</v>
      </c>
      <c r="F442" s="17">
        <f t="shared" si="60"/>
        <v>355.28169014084506</v>
      </c>
      <c r="G442" t="s">
        <v>20</v>
      </c>
      <c r="H442">
        <v>2293</v>
      </c>
      <c r="I442" t="s">
        <v>21</v>
      </c>
      <c r="J442" t="s">
        <v>22</v>
      </c>
      <c r="K442">
        <v>1478408400</v>
      </c>
      <c r="L442">
        <v>1479016800</v>
      </c>
      <c r="M442" t="b">
        <v>0</v>
      </c>
      <c r="N442" t="b">
        <v>0</v>
      </c>
      <c r="O442" t="s">
        <v>474</v>
      </c>
      <c r="P442" t="s">
        <v>2044</v>
      </c>
      <c r="Q442" t="s">
        <v>2066</v>
      </c>
      <c r="R442" s="8">
        <f t="shared" si="61"/>
        <v>42680.208333333328</v>
      </c>
      <c r="S442" s="8" t="str">
        <f t="shared" si="62"/>
        <v>06</v>
      </c>
      <c r="T442" s="8" t="str">
        <f t="shared" si="69"/>
        <v>Nov</v>
      </c>
      <c r="U442" s="8" t="str">
        <f t="shared" si="63"/>
        <v>2016</v>
      </c>
      <c r="V442" s="8">
        <f t="shared" si="64"/>
        <v>42687.25</v>
      </c>
      <c r="W442" t="str">
        <f t="shared" si="65"/>
        <v>13</v>
      </c>
      <c r="X442" t="str">
        <f t="shared" si="66"/>
        <v>11</v>
      </c>
      <c r="Y442" t="str">
        <f t="shared" si="67"/>
        <v>2016</v>
      </c>
      <c r="Z442" s="17">
        <f t="shared" si="68"/>
        <v>7.0416666666715173</v>
      </c>
    </row>
    <row r="443" spans="1:26" x14ac:dyDescent="0.3">
      <c r="A443">
        <v>440</v>
      </c>
      <c r="B443" s="4" t="s">
        <v>929</v>
      </c>
      <c r="C443" s="3" t="s">
        <v>930</v>
      </c>
      <c r="D443">
        <v>102500</v>
      </c>
      <c r="E443">
        <v>165954</v>
      </c>
      <c r="F443" s="17">
        <f t="shared" si="60"/>
        <v>161.90634146341463</v>
      </c>
      <c r="G443" t="s">
        <v>20</v>
      </c>
      <c r="H443">
        <v>3131</v>
      </c>
      <c r="I443" t="s">
        <v>21</v>
      </c>
      <c r="J443" t="s">
        <v>22</v>
      </c>
      <c r="K443">
        <v>1498798800</v>
      </c>
      <c r="L443">
        <v>1499662800</v>
      </c>
      <c r="M443" t="b">
        <v>0</v>
      </c>
      <c r="N443" t="b">
        <v>0</v>
      </c>
      <c r="O443" t="s">
        <v>269</v>
      </c>
      <c r="P443" t="s">
        <v>2044</v>
      </c>
      <c r="Q443" t="s">
        <v>2063</v>
      </c>
      <c r="R443" s="8">
        <f t="shared" si="61"/>
        <v>42916.208333333328</v>
      </c>
      <c r="S443" s="8" t="str">
        <f t="shared" si="62"/>
        <v>30</v>
      </c>
      <c r="T443" s="8" t="str">
        <f t="shared" si="69"/>
        <v>Jun</v>
      </c>
      <c r="U443" s="8" t="str">
        <f t="shared" si="63"/>
        <v>2017</v>
      </c>
      <c r="V443" s="8">
        <f t="shared" si="64"/>
        <v>42926.208333333328</v>
      </c>
      <c r="W443" t="str">
        <f t="shared" si="65"/>
        <v>10</v>
      </c>
      <c r="X443" t="str">
        <f t="shared" si="66"/>
        <v>07</v>
      </c>
      <c r="Y443" t="str">
        <f t="shared" si="67"/>
        <v>2017</v>
      </c>
      <c r="Z443" s="17">
        <f t="shared" si="68"/>
        <v>10</v>
      </c>
    </row>
    <row r="444" spans="1:26" x14ac:dyDescent="0.3">
      <c r="A444">
        <v>441</v>
      </c>
      <c r="B444" s="4" t="s">
        <v>931</v>
      </c>
      <c r="C444" s="3" t="s">
        <v>932</v>
      </c>
      <c r="D444">
        <v>7000</v>
      </c>
      <c r="E444">
        <v>1744</v>
      </c>
      <c r="F444" s="17">
        <f t="shared" si="60"/>
        <v>24.914285714285715</v>
      </c>
      <c r="G444" t="s">
        <v>14</v>
      </c>
      <c r="H444">
        <v>32</v>
      </c>
      <c r="I444" t="s">
        <v>21</v>
      </c>
      <c r="J444" t="s">
        <v>22</v>
      </c>
      <c r="K444">
        <v>1335416400</v>
      </c>
      <c r="L444">
        <v>1337835600</v>
      </c>
      <c r="M444" t="b">
        <v>0</v>
      </c>
      <c r="N444" t="b">
        <v>0</v>
      </c>
      <c r="O444" t="s">
        <v>65</v>
      </c>
      <c r="P444" t="s">
        <v>2040</v>
      </c>
      <c r="Q444" t="s">
        <v>2049</v>
      </c>
      <c r="R444" s="8">
        <f t="shared" si="61"/>
        <v>41025.208333333336</v>
      </c>
      <c r="S444" s="8" t="str">
        <f t="shared" si="62"/>
        <v>26</v>
      </c>
      <c r="T444" s="8" t="str">
        <f t="shared" si="69"/>
        <v>Apr</v>
      </c>
      <c r="U444" s="8" t="str">
        <f t="shared" si="63"/>
        <v>2012</v>
      </c>
      <c r="V444" s="8">
        <f t="shared" si="64"/>
        <v>41053.208333333336</v>
      </c>
      <c r="W444" t="str">
        <f t="shared" si="65"/>
        <v>24</v>
      </c>
      <c r="X444" t="str">
        <f t="shared" si="66"/>
        <v>05</v>
      </c>
      <c r="Y444" t="str">
        <f t="shared" si="67"/>
        <v>2012</v>
      </c>
      <c r="Z444" s="17">
        <f t="shared" si="68"/>
        <v>28</v>
      </c>
    </row>
    <row r="445" spans="1:26" x14ac:dyDescent="0.3">
      <c r="A445">
        <v>442</v>
      </c>
      <c r="B445" s="4" t="s">
        <v>933</v>
      </c>
      <c r="C445" s="3" t="s">
        <v>934</v>
      </c>
      <c r="D445">
        <v>5400</v>
      </c>
      <c r="E445">
        <v>10731</v>
      </c>
      <c r="F445" s="17">
        <f t="shared" si="60"/>
        <v>198.72222222222223</v>
      </c>
      <c r="G445" t="s">
        <v>20</v>
      </c>
      <c r="H445">
        <v>143</v>
      </c>
      <c r="I445" t="s">
        <v>107</v>
      </c>
      <c r="J445" t="s">
        <v>108</v>
      </c>
      <c r="K445">
        <v>1504328400</v>
      </c>
      <c r="L445">
        <v>1505710800</v>
      </c>
      <c r="M445" t="b">
        <v>0</v>
      </c>
      <c r="N445" t="b">
        <v>0</v>
      </c>
      <c r="O445" t="s">
        <v>33</v>
      </c>
      <c r="P445" t="s">
        <v>2042</v>
      </c>
      <c r="Q445" t="s">
        <v>2043</v>
      </c>
      <c r="R445" s="8">
        <f t="shared" si="61"/>
        <v>42980.208333333328</v>
      </c>
      <c r="S445" s="8" t="str">
        <f t="shared" si="62"/>
        <v>02</v>
      </c>
      <c r="T445" s="8" t="str">
        <f t="shared" si="69"/>
        <v>Sep</v>
      </c>
      <c r="U445" s="8" t="str">
        <f t="shared" si="63"/>
        <v>2017</v>
      </c>
      <c r="V445" s="8">
        <f t="shared" si="64"/>
        <v>42996.208333333328</v>
      </c>
      <c r="W445" t="str">
        <f t="shared" si="65"/>
        <v>18</v>
      </c>
      <c r="X445" t="str">
        <f t="shared" si="66"/>
        <v>09</v>
      </c>
      <c r="Y445" t="str">
        <f t="shared" si="67"/>
        <v>2017</v>
      </c>
      <c r="Z445" s="17">
        <f t="shared" si="68"/>
        <v>16</v>
      </c>
    </row>
    <row r="446" spans="1:26" x14ac:dyDescent="0.3">
      <c r="A446">
        <v>443</v>
      </c>
      <c r="B446" s="4" t="s">
        <v>935</v>
      </c>
      <c r="C446" s="3" t="s">
        <v>936</v>
      </c>
      <c r="D446">
        <v>9300</v>
      </c>
      <c r="E446">
        <v>3232</v>
      </c>
      <c r="F446" s="17">
        <f t="shared" si="60"/>
        <v>34.752688172043008</v>
      </c>
      <c r="G446" t="s">
        <v>74</v>
      </c>
      <c r="H446">
        <v>90</v>
      </c>
      <c r="I446" t="s">
        <v>21</v>
      </c>
      <c r="J446" t="s">
        <v>22</v>
      </c>
      <c r="K446">
        <v>1285822800</v>
      </c>
      <c r="L446">
        <v>1287464400</v>
      </c>
      <c r="M446" t="b">
        <v>0</v>
      </c>
      <c r="N446" t="b">
        <v>0</v>
      </c>
      <c r="O446" t="s">
        <v>33</v>
      </c>
      <c r="P446" t="s">
        <v>2042</v>
      </c>
      <c r="Q446" t="s">
        <v>2043</v>
      </c>
      <c r="R446" s="8">
        <f t="shared" si="61"/>
        <v>40451.208333333336</v>
      </c>
      <c r="S446" s="8" t="str">
        <f t="shared" si="62"/>
        <v>30</v>
      </c>
      <c r="T446" s="8" t="str">
        <f t="shared" si="69"/>
        <v>Sep</v>
      </c>
      <c r="U446" s="8" t="str">
        <f t="shared" si="63"/>
        <v>2010</v>
      </c>
      <c r="V446" s="8">
        <f t="shared" si="64"/>
        <v>40470.208333333336</v>
      </c>
      <c r="W446" t="str">
        <f t="shared" si="65"/>
        <v>19</v>
      </c>
      <c r="X446" t="str">
        <f t="shared" si="66"/>
        <v>10</v>
      </c>
      <c r="Y446" t="str">
        <f t="shared" si="67"/>
        <v>2010</v>
      </c>
      <c r="Z446" s="17">
        <f t="shared" si="68"/>
        <v>19</v>
      </c>
    </row>
    <row r="447" spans="1:26" x14ac:dyDescent="0.3">
      <c r="A447">
        <v>444</v>
      </c>
      <c r="B447" s="4" t="s">
        <v>748</v>
      </c>
      <c r="C447" s="3" t="s">
        <v>937</v>
      </c>
      <c r="D447">
        <v>6200</v>
      </c>
      <c r="E447">
        <v>10938</v>
      </c>
      <c r="F447" s="17">
        <f t="shared" si="60"/>
        <v>176.41935483870967</v>
      </c>
      <c r="G447" t="s">
        <v>20</v>
      </c>
      <c r="H447">
        <v>296</v>
      </c>
      <c r="I447" t="s">
        <v>21</v>
      </c>
      <c r="J447" t="s">
        <v>22</v>
      </c>
      <c r="K447">
        <v>1311483600</v>
      </c>
      <c r="L447">
        <v>1311656400</v>
      </c>
      <c r="M447" t="b">
        <v>0</v>
      </c>
      <c r="N447" t="b">
        <v>1</v>
      </c>
      <c r="O447" t="s">
        <v>60</v>
      </c>
      <c r="P447" t="s">
        <v>2038</v>
      </c>
      <c r="Q447" t="s">
        <v>2048</v>
      </c>
      <c r="R447" s="8">
        <f t="shared" si="61"/>
        <v>40748.208333333336</v>
      </c>
      <c r="S447" s="8" t="str">
        <f t="shared" si="62"/>
        <v>24</v>
      </c>
      <c r="T447" s="8" t="str">
        <f t="shared" si="69"/>
        <v>Jul</v>
      </c>
      <c r="U447" s="8" t="str">
        <f t="shared" si="63"/>
        <v>2011</v>
      </c>
      <c r="V447" s="8">
        <f t="shared" si="64"/>
        <v>40750.208333333336</v>
      </c>
      <c r="W447" t="str">
        <f t="shared" si="65"/>
        <v>26</v>
      </c>
      <c r="X447" t="str">
        <f t="shared" si="66"/>
        <v>07</v>
      </c>
      <c r="Y447" t="str">
        <f t="shared" si="67"/>
        <v>2011</v>
      </c>
      <c r="Z447" s="17">
        <f t="shared" si="68"/>
        <v>2</v>
      </c>
    </row>
    <row r="448" spans="1:26" ht="31.2" x14ac:dyDescent="0.3">
      <c r="A448">
        <v>445</v>
      </c>
      <c r="B448" s="4" t="s">
        <v>938</v>
      </c>
      <c r="C448" s="3" t="s">
        <v>939</v>
      </c>
      <c r="D448">
        <v>2100</v>
      </c>
      <c r="E448">
        <v>10739</v>
      </c>
      <c r="F448" s="17">
        <f t="shared" si="60"/>
        <v>511.38095238095235</v>
      </c>
      <c r="G448" t="s">
        <v>20</v>
      </c>
      <c r="H448">
        <v>170</v>
      </c>
      <c r="I448" t="s">
        <v>21</v>
      </c>
      <c r="J448" t="s">
        <v>22</v>
      </c>
      <c r="K448">
        <v>1291356000</v>
      </c>
      <c r="L448">
        <v>1293170400</v>
      </c>
      <c r="M448" t="b">
        <v>0</v>
      </c>
      <c r="N448" t="b">
        <v>1</v>
      </c>
      <c r="O448" t="s">
        <v>33</v>
      </c>
      <c r="P448" t="s">
        <v>2042</v>
      </c>
      <c r="Q448" t="s">
        <v>2043</v>
      </c>
      <c r="R448" s="8">
        <f t="shared" si="61"/>
        <v>40515.25</v>
      </c>
      <c r="S448" s="8" t="str">
        <f t="shared" si="62"/>
        <v>03</v>
      </c>
      <c r="T448" s="8" t="str">
        <f t="shared" si="69"/>
        <v>Dec</v>
      </c>
      <c r="U448" s="8" t="str">
        <f t="shared" si="63"/>
        <v>2010</v>
      </c>
      <c r="V448" s="8">
        <f t="shared" si="64"/>
        <v>40536.25</v>
      </c>
      <c r="W448" t="str">
        <f t="shared" si="65"/>
        <v>24</v>
      </c>
      <c r="X448" t="str">
        <f t="shared" si="66"/>
        <v>12</v>
      </c>
      <c r="Y448" t="str">
        <f t="shared" si="67"/>
        <v>2010</v>
      </c>
      <c r="Z448" s="17">
        <f t="shared" si="68"/>
        <v>21</v>
      </c>
    </row>
    <row r="449" spans="1:26" x14ac:dyDescent="0.3">
      <c r="A449">
        <v>446</v>
      </c>
      <c r="B449" s="4" t="s">
        <v>940</v>
      </c>
      <c r="C449" s="3" t="s">
        <v>941</v>
      </c>
      <c r="D449">
        <v>6800</v>
      </c>
      <c r="E449">
        <v>5579</v>
      </c>
      <c r="F449" s="17">
        <f t="shared" si="60"/>
        <v>82.044117647058826</v>
      </c>
      <c r="G449" t="s">
        <v>14</v>
      </c>
      <c r="H449">
        <v>186</v>
      </c>
      <c r="I449" t="s">
        <v>21</v>
      </c>
      <c r="J449" t="s">
        <v>22</v>
      </c>
      <c r="K449">
        <v>1355810400</v>
      </c>
      <c r="L449">
        <v>1355983200</v>
      </c>
      <c r="M449" t="b">
        <v>0</v>
      </c>
      <c r="N449" t="b">
        <v>0</v>
      </c>
      <c r="O449" t="s">
        <v>65</v>
      </c>
      <c r="P449" t="s">
        <v>2040</v>
      </c>
      <c r="Q449" t="s">
        <v>2049</v>
      </c>
      <c r="R449" s="8">
        <f t="shared" si="61"/>
        <v>41261.25</v>
      </c>
      <c r="S449" s="8" t="str">
        <f t="shared" si="62"/>
        <v>18</v>
      </c>
      <c r="T449" s="8" t="str">
        <f t="shared" si="69"/>
        <v>Dec</v>
      </c>
      <c r="U449" s="8" t="str">
        <f t="shared" si="63"/>
        <v>2012</v>
      </c>
      <c r="V449" s="8">
        <f t="shared" si="64"/>
        <v>41263.25</v>
      </c>
      <c r="W449" t="str">
        <f t="shared" si="65"/>
        <v>20</v>
      </c>
      <c r="X449" t="str">
        <f t="shared" si="66"/>
        <v>12</v>
      </c>
      <c r="Y449" t="str">
        <f t="shared" si="67"/>
        <v>2012</v>
      </c>
      <c r="Z449" s="17">
        <f t="shared" si="68"/>
        <v>2</v>
      </c>
    </row>
    <row r="450" spans="1:26" ht="31.2" x14ac:dyDescent="0.3">
      <c r="A450">
        <v>447</v>
      </c>
      <c r="B450" s="4" t="s">
        <v>942</v>
      </c>
      <c r="C450" s="3" t="s">
        <v>943</v>
      </c>
      <c r="D450">
        <v>155200</v>
      </c>
      <c r="E450">
        <v>37754</v>
      </c>
      <c r="F450" s="17">
        <f t="shared" si="60"/>
        <v>24.326030927835053</v>
      </c>
      <c r="G450" t="s">
        <v>74</v>
      </c>
      <c r="H450">
        <v>439</v>
      </c>
      <c r="I450" t="s">
        <v>40</v>
      </c>
      <c r="J450" t="s">
        <v>41</v>
      </c>
      <c r="K450">
        <v>1513663200</v>
      </c>
      <c r="L450">
        <v>1515045600</v>
      </c>
      <c r="M450" t="b">
        <v>0</v>
      </c>
      <c r="N450" t="b">
        <v>0</v>
      </c>
      <c r="O450" t="s">
        <v>269</v>
      </c>
      <c r="P450" t="s">
        <v>2044</v>
      </c>
      <c r="Q450" t="s">
        <v>2063</v>
      </c>
      <c r="R450" s="8">
        <f t="shared" si="61"/>
        <v>43088.25</v>
      </c>
      <c r="S450" s="8" t="str">
        <f t="shared" si="62"/>
        <v>19</v>
      </c>
      <c r="T450" s="8" t="str">
        <f t="shared" si="69"/>
        <v>Dec</v>
      </c>
      <c r="U450" s="8" t="str">
        <f t="shared" si="63"/>
        <v>2017</v>
      </c>
      <c r="V450" s="8">
        <f t="shared" si="64"/>
        <v>43104.25</v>
      </c>
      <c r="W450" t="str">
        <f t="shared" si="65"/>
        <v>04</v>
      </c>
      <c r="X450" t="str">
        <f t="shared" si="66"/>
        <v>01</v>
      </c>
      <c r="Y450" t="str">
        <f t="shared" si="67"/>
        <v>2018</v>
      </c>
      <c r="Z450" s="17">
        <f t="shared" si="68"/>
        <v>16</v>
      </c>
    </row>
    <row r="451" spans="1:26" x14ac:dyDescent="0.3">
      <c r="A451">
        <v>448</v>
      </c>
      <c r="B451" s="4" t="s">
        <v>944</v>
      </c>
      <c r="C451" s="3" t="s">
        <v>945</v>
      </c>
      <c r="D451">
        <v>89900</v>
      </c>
      <c r="E451">
        <v>45384</v>
      </c>
      <c r="F451" s="17">
        <f t="shared" si="60"/>
        <v>50.482758620689658</v>
      </c>
      <c r="G451" t="s">
        <v>14</v>
      </c>
      <c r="H451">
        <v>605</v>
      </c>
      <c r="I451" t="s">
        <v>21</v>
      </c>
      <c r="J451" t="s">
        <v>22</v>
      </c>
      <c r="K451">
        <v>1365915600</v>
      </c>
      <c r="L451">
        <v>1366088400</v>
      </c>
      <c r="M451" t="b">
        <v>0</v>
      </c>
      <c r="N451" t="b">
        <v>1</v>
      </c>
      <c r="O451" t="s">
        <v>89</v>
      </c>
      <c r="P451" t="s">
        <v>2053</v>
      </c>
      <c r="Q451" t="s">
        <v>2054</v>
      </c>
      <c r="R451" s="8">
        <f t="shared" si="61"/>
        <v>41378.208333333336</v>
      </c>
      <c r="S451" s="8" t="str">
        <f t="shared" si="62"/>
        <v>14</v>
      </c>
      <c r="T451" s="8" t="str">
        <f t="shared" si="69"/>
        <v>Apr</v>
      </c>
      <c r="U451" s="8" t="str">
        <f t="shared" si="63"/>
        <v>2013</v>
      </c>
      <c r="V451" s="8">
        <f t="shared" si="64"/>
        <v>41380.208333333336</v>
      </c>
      <c r="W451" t="str">
        <f t="shared" si="65"/>
        <v>16</v>
      </c>
      <c r="X451" t="str">
        <f t="shared" si="66"/>
        <v>04</v>
      </c>
      <c r="Y451" t="str">
        <f t="shared" si="67"/>
        <v>2013</v>
      </c>
      <c r="Z451" s="17">
        <f t="shared" si="68"/>
        <v>2</v>
      </c>
    </row>
    <row r="452" spans="1:26" x14ac:dyDescent="0.3">
      <c r="A452">
        <v>449</v>
      </c>
      <c r="B452" s="4" t="s">
        <v>946</v>
      </c>
      <c r="C452" s="3" t="s">
        <v>947</v>
      </c>
      <c r="D452">
        <v>900</v>
      </c>
      <c r="E452">
        <v>8703</v>
      </c>
      <c r="F452" s="17">
        <f t="shared" ref="F452:F515" si="70">E452/D452*100</f>
        <v>967</v>
      </c>
      <c r="G452" t="s">
        <v>20</v>
      </c>
      <c r="H452">
        <v>86</v>
      </c>
      <c r="I452" t="s">
        <v>36</v>
      </c>
      <c r="J452" t="s">
        <v>37</v>
      </c>
      <c r="K452">
        <v>1551852000</v>
      </c>
      <c r="L452">
        <v>1553317200</v>
      </c>
      <c r="M452" t="b">
        <v>0</v>
      </c>
      <c r="N452" t="b">
        <v>0</v>
      </c>
      <c r="O452" t="s">
        <v>89</v>
      </c>
      <c r="P452" t="s">
        <v>2053</v>
      </c>
      <c r="Q452" t="s">
        <v>2054</v>
      </c>
      <c r="R452" s="8">
        <f t="shared" ref="R452:R515" si="71">(((K452/60)/60)/24)+DATE(1970,1,1)</f>
        <v>43530.25</v>
      </c>
      <c r="S452" s="8" t="str">
        <f t="shared" ref="S452:S515" si="72">TEXT(R452,"dd")</f>
        <v>06</v>
      </c>
      <c r="T452" s="8" t="str">
        <f t="shared" si="69"/>
        <v>Mar</v>
      </c>
      <c r="U452" s="8" t="str">
        <f t="shared" ref="U452:U515" si="73">TEXT(R452,"yyyy")</f>
        <v>2019</v>
      </c>
      <c r="V452" s="8">
        <f t="shared" ref="V452:V515" si="74">(((L452/60)/60)/24)+DATE(1970,1,1)</f>
        <v>43547.208333333328</v>
      </c>
      <c r="W452" t="str">
        <f t="shared" ref="W452:W515" si="75">TEXT(V452,"dd")</f>
        <v>23</v>
      </c>
      <c r="X452" t="str">
        <f t="shared" ref="X452:X515" si="76">TEXT(V452,"mm")</f>
        <v>03</v>
      </c>
      <c r="Y452" t="str">
        <f t="shared" ref="Y452:Y515" si="77">TEXT(V452,"yyyy")</f>
        <v>2019</v>
      </c>
      <c r="Z452" s="17">
        <f t="shared" ref="Z452:Z515" si="78">V452-R452</f>
        <v>16.958333333328483</v>
      </c>
    </row>
    <row r="453" spans="1:26" x14ac:dyDescent="0.3">
      <c r="A453">
        <v>450</v>
      </c>
      <c r="B453" s="4" t="s">
        <v>948</v>
      </c>
      <c r="C453" s="3" t="s">
        <v>949</v>
      </c>
      <c r="D453">
        <v>100</v>
      </c>
      <c r="E453">
        <v>4</v>
      </c>
      <c r="F453" s="17">
        <f t="shared" si="70"/>
        <v>4</v>
      </c>
      <c r="G453" t="s">
        <v>14</v>
      </c>
      <c r="H453">
        <v>1</v>
      </c>
      <c r="I453" t="s">
        <v>15</v>
      </c>
      <c r="J453" t="s">
        <v>16</v>
      </c>
      <c r="K453">
        <v>1540098000</v>
      </c>
      <c r="L453">
        <v>1542088800</v>
      </c>
      <c r="M453" t="b">
        <v>0</v>
      </c>
      <c r="N453" t="b">
        <v>0</v>
      </c>
      <c r="O453" t="s">
        <v>71</v>
      </c>
      <c r="P453" t="s">
        <v>2044</v>
      </c>
      <c r="Q453" t="s">
        <v>2052</v>
      </c>
      <c r="R453" s="8">
        <f t="shared" si="71"/>
        <v>43394.208333333328</v>
      </c>
      <c r="S453" s="8" t="str">
        <f t="shared" si="72"/>
        <v>21</v>
      </c>
      <c r="T453" s="8" t="str">
        <f t="shared" si="69"/>
        <v>Oct</v>
      </c>
      <c r="U453" s="8" t="str">
        <f t="shared" si="73"/>
        <v>2018</v>
      </c>
      <c r="V453" s="8">
        <f t="shared" si="74"/>
        <v>43417.25</v>
      </c>
      <c r="W453" t="str">
        <f t="shared" si="75"/>
        <v>13</v>
      </c>
      <c r="X453" t="str">
        <f t="shared" si="76"/>
        <v>11</v>
      </c>
      <c r="Y453" t="str">
        <f t="shared" si="77"/>
        <v>2018</v>
      </c>
      <c r="Z453" s="17">
        <f t="shared" si="78"/>
        <v>23.041666666671517</v>
      </c>
    </row>
    <row r="454" spans="1:26" x14ac:dyDescent="0.3">
      <c r="A454">
        <v>451</v>
      </c>
      <c r="B454" s="4" t="s">
        <v>950</v>
      </c>
      <c r="C454" s="3" t="s">
        <v>951</v>
      </c>
      <c r="D454">
        <v>148400</v>
      </c>
      <c r="E454">
        <v>182302</v>
      </c>
      <c r="F454" s="17">
        <f t="shared" si="70"/>
        <v>122.84501347708894</v>
      </c>
      <c r="G454" t="s">
        <v>20</v>
      </c>
      <c r="H454">
        <v>6286</v>
      </c>
      <c r="I454" t="s">
        <v>21</v>
      </c>
      <c r="J454" t="s">
        <v>22</v>
      </c>
      <c r="K454">
        <v>1500440400</v>
      </c>
      <c r="L454">
        <v>1503118800</v>
      </c>
      <c r="M454" t="b">
        <v>0</v>
      </c>
      <c r="N454" t="b">
        <v>0</v>
      </c>
      <c r="O454" t="s">
        <v>23</v>
      </c>
      <c r="P454" t="s">
        <v>2038</v>
      </c>
      <c r="Q454" t="s">
        <v>2039</v>
      </c>
      <c r="R454" s="8">
        <f t="shared" si="71"/>
        <v>42935.208333333328</v>
      </c>
      <c r="S454" s="8" t="str">
        <f t="shared" si="72"/>
        <v>19</v>
      </c>
      <c r="T454" s="8" t="str">
        <f t="shared" si="69"/>
        <v>Jul</v>
      </c>
      <c r="U454" s="8" t="str">
        <f t="shared" si="73"/>
        <v>2017</v>
      </c>
      <c r="V454" s="8">
        <f t="shared" si="74"/>
        <v>42966.208333333328</v>
      </c>
      <c r="W454" t="str">
        <f t="shared" si="75"/>
        <v>19</v>
      </c>
      <c r="X454" t="str">
        <f t="shared" si="76"/>
        <v>08</v>
      </c>
      <c r="Y454" t="str">
        <f t="shared" si="77"/>
        <v>2017</v>
      </c>
      <c r="Z454" s="17">
        <f t="shared" si="78"/>
        <v>31</v>
      </c>
    </row>
    <row r="455" spans="1:26" ht="31.2" x14ac:dyDescent="0.3">
      <c r="A455">
        <v>452</v>
      </c>
      <c r="B455" s="4" t="s">
        <v>952</v>
      </c>
      <c r="C455" s="3" t="s">
        <v>953</v>
      </c>
      <c r="D455">
        <v>4800</v>
      </c>
      <c r="E455">
        <v>3045</v>
      </c>
      <c r="F455" s="17">
        <f t="shared" si="70"/>
        <v>63.4375</v>
      </c>
      <c r="G455" t="s">
        <v>14</v>
      </c>
      <c r="H455">
        <v>31</v>
      </c>
      <c r="I455" t="s">
        <v>21</v>
      </c>
      <c r="J455" t="s">
        <v>22</v>
      </c>
      <c r="K455">
        <v>1278392400</v>
      </c>
      <c r="L455">
        <v>1278478800</v>
      </c>
      <c r="M455" t="b">
        <v>0</v>
      </c>
      <c r="N455" t="b">
        <v>0</v>
      </c>
      <c r="O455" t="s">
        <v>53</v>
      </c>
      <c r="P455" t="s">
        <v>2044</v>
      </c>
      <c r="Q455" t="s">
        <v>2047</v>
      </c>
      <c r="R455" s="8">
        <f t="shared" si="71"/>
        <v>40365.208333333336</v>
      </c>
      <c r="S455" s="8" t="str">
        <f t="shared" si="72"/>
        <v>06</v>
      </c>
      <c r="T455" s="8" t="str">
        <f t="shared" ref="T455:T518" si="79">TEXT(R455,"mmm")</f>
        <v>Jul</v>
      </c>
      <c r="U455" s="8" t="str">
        <f t="shared" si="73"/>
        <v>2010</v>
      </c>
      <c r="V455" s="8">
        <f t="shared" si="74"/>
        <v>40366.208333333336</v>
      </c>
      <c r="W455" t="str">
        <f t="shared" si="75"/>
        <v>07</v>
      </c>
      <c r="X455" t="str">
        <f t="shared" si="76"/>
        <v>07</v>
      </c>
      <c r="Y455" t="str">
        <f t="shared" si="77"/>
        <v>2010</v>
      </c>
      <c r="Z455" s="17">
        <f t="shared" si="78"/>
        <v>1</v>
      </c>
    </row>
    <row r="456" spans="1:26" ht="31.2" x14ac:dyDescent="0.3">
      <c r="A456">
        <v>453</v>
      </c>
      <c r="B456" s="4" t="s">
        <v>954</v>
      </c>
      <c r="C456" s="3" t="s">
        <v>955</v>
      </c>
      <c r="D456">
        <v>182400</v>
      </c>
      <c r="E456">
        <v>102749</v>
      </c>
      <c r="F456" s="17">
        <f t="shared" si="70"/>
        <v>56.331688596491226</v>
      </c>
      <c r="G456" t="s">
        <v>14</v>
      </c>
      <c r="H456">
        <v>1181</v>
      </c>
      <c r="I456" t="s">
        <v>21</v>
      </c>
      <c r="J456" t="s">
        <v>22</v>
      </c>
      <c r="K456">
        <v>1480572000</v>
      </c>
      <c r="L456">
        <v>1484114400</v>
      </c>
      <c r="M456" t="b">
        <v>0</v>
      </c>
      <c r="N456" t="b">
        <v>0</v>
      </c>
      <c r="O456" t="s">
        <v>474</v>
      </c>
      <c r="P456" t="s">
        <v>2044</v>
      </c>
      <c r="Q456" t="s">
        <v>2066</v>
      </c>
      <c r="R456" s="8">
        <f t="shared" si="71"/>
        <v>42705.25</v>
      </c>
      <c r="S456" s="8" t="str">
        <f t="shared" si="72"/>
        <v>01</v>
      </c>
      <c r="T456" s="8" t="str">
        <f t="shared" si="79"/>
        <v>Dec</v>
      </c>
      <c r="U456" s="8" t="str">
        <f t="shared" si="73"/>
        <v>2016</v>
      </c>
      <c r="V456" s="8">
        <f t="shared" si="74"/>
        <v>42746.25</v>
      </c>
      <c r="W456" t="str">
        <f t="shared" si="75"/>
        <v>11</v>
      </c>
      <c r="X456" t="str">
        <f t="shared" si="76"/>
        <v>01</v>
      </c>
      <c r="Y456" t="str">
        <f t="shared" si="77"/>
        <v>2017</v>
      </c>
      <c r="Z456" s="17">
        <f t="shared" si="78"/>
        <v>41</v>
      </c>
    </row>
    <row r="457" spans="1:26" x14ac:dyDescent="0.3">
      <c r="A457">
        <v>454</v>
      </c>
      <c r="B457" s="4" t="s">
        <v>956</v>
      </c>
      <c r="C457" s="3" t="s">
        <v>957</v>
      </c>
      <c r="D457">
        <v>4000</v>
      </c>
      <c r="E457">
        <v>1763</v>
      </c>
      <c r="F457" s="17">
        <f t="shared" si="70"/>
        <v>44.074999999999996</v>
      </c>
      <c r="G457" t="s">
        <v>14</v>
      </c>
      <c r="H457">
        <v>39</v>
      </c>
      <c r="I457" t="s">
        <v>21</v>
      </c>
      <c r="J457" t="s">
        <v>22</v>
      </c>
      <c r="K457">
        <v>1382331600</v>
      </c>
      <c r="L457">
        <v>1385445600</v>
      </c>
      <c r="M457" t="b">
        <v>0</v>
      </c>
      <c r="N457" t="b">
        <v>1</v>
      </c>
      <c r="O457" t="s">
        <v>53</v>
      </c>
      <c r="P457" t="s">
        <v>2044</v>
      </c>
      <c r="Q457" t="s">
        <v>2047</v>
      </c>
      <c r="R457" s="8">
        <f t="shared" si="71"/>
        <v>41568.208333333336</v>
      </c>
      <c r="S457" s="8" t="str">
        <f t="shared" si="72"/>
        <v>21</v>
      </c>
      <c r="T457" s="8" t="str">
        <f t="shared" si="79"/>
        <v>Oct</v>
      </c>
      <c r="U457" s="8" t="str">
        <f t="shared" si="73"/>
        <v>2013</v>
      </c>
      <c r="V457" s="8">
        <f t="shared" si="74"/>
        <v>41604.25</v>
      </c>
      <c r="W457" t="str">
        <f t="shared" si="75"/>
        <v>26</v>
      </c>
      <c r="X457" t="str">
        <f t="shared" si="76"/>
        <v>11</v>
      </c>
      <c r="Y457" t="str">
        <f t="shared" si="77"/>
        <v>2013</v>
      </c>
      <c r="Z457" s="17">
        <f t="shared" si="78"/>
        <v>36.041666666664241</v>
      </c>
    </row>
    <row r="458" spans="1:26" x14ac:dyDescent="0.3">
      <c r="A458">
        <v>455</v>
      </c>
      <c r="B458" s="4" t="s">
        <v>958</v>
      </c>
      <c r="C458" s="3" t="s">
        <v>959</v>
      </c>
      <c r="D458">
        <v>116500</v>
      </c>
      <c r="E458">
        <v>137904</v>
      </c>
      <c r="F458" s="17">
        <f t="shared" si="70"/>
        <v>118.37253218884121</v>
      </c>
      <c r="G458" t="s">
        <v>20</v>
      </c>
      <c r="H458">
        <v>3727</v>
      </c>
      <c r="I458" t="s">
        <v>21</v>
      </c>
      <c r="J458" t="s">
        <v>22</v>
      </c>
      <c r="K458">
        <v>1316754000</v>
      </c>
      <c r="L458">
        <v>1318741200</v>
      </c>
      <c r="M458" t="b">
        <v>0</v>
      </c>
      <c r="N458" t="b">
        <v>0</v>
      </c>
      <c r="O458" t="s">
        <v>33</v>
      </c>
      <c r="P458" t="s">
        <v>2042</v>
      </c>
      <c r="Q458" t="s">
        <v>2043</v>
      </c>
      <c r="R458" s="8">
        <f t="shared" si="71"/>
        <v>40809.208333333336</v>
      </c>
      <c r="S458" s="8" t="str">
        <f t="shared" si="72"/>
        <v>23</v>
      </c>
      <c r="T458" s="8" t="str">
        <f t="shared" si="79"/>
        <v>Sep</v>
      </c>
      <c r="U458" s="8" t="str">
        <f t="shared" si="73"/>
        <v>2011</v>
      </c>
      <c r="V458" s="8">
        <f t="shared" si="74"/>
        <v>40832.208333333336</v>
      </c>
      <c r="W458" t="str">
        <f t="shared" si="75"/>
        <v>16</v>
      </c>
      <c r="X458" t="str">
        <f t="shared" si="76"/>
        <v>10</v>
      </c>
      <c r="Y458" t="str">
        <f t="shared" si="77"/>
        <v>2011</v>
      </c>
      <c r="Z458" s="17">
        <f t="shared" si="78"/>
        <v>23</v>
      </c>
    </row>
    <row r="459" spans="1:26" ht="31.2" x14ac:dyDescent="0.3">
      <c r="A459">
        <v>456</v>
      </c>
      <c r="B459" s="4" t="s">
        <v>960</v>
      </c>
      <c r="C459" s="3" t="s">
        <v>961</v>
      </c>
      <c r="D459">
        <v>146400</v>
      </c>
      <c r="E459">
        <v>152438</v>
      </c>
      <c r="F459" s="17">
        <f t="shared" si="70"/>
        <v>104.1243169398907</v>
      </c>
      <c r="G459" t="s">
        <v>20</v>
      </c>
      <c r="H459">
        <v>1605</v>
      </c>
      <c r="I459" t="s">
        <v>21</v>
      </c>
      <c r="J459" t="s">
        <v>22</v>
      </c>
      <c r="K459">
        <v>1518242400</v>
      </c>
      <c r="L459">
        <v>1518242400</v>
      </c>
      <c r="M459" t="b">
        <v>0</v>
      </c>
      <c r="N459" t="b">
        <v>1</v>
      </c>
      <c r="O459" t="s">
        <v>60</v>
      </c>
      <c r="P459" t="s">
        <v>2038</v>
      </c>
      <c r="Q459" t="s">
        <v>2048</v>
      </c>
      <c r="R459" s="8">
        <f t="shared" si="71"/>
        <v>43141.25</v>
      </c>
      <c r="S459" s="8" t="str">
        <f t="shared" si="72"/>
        <v>10</v>
      </c>
      <c r="T459" s="8" t="str">
        <f t="shared" si="79"/>
        <v>Feb</v>
      </c>
      <c r="U459" s="8" t="str">
        <f t="shared" si="73"/>
        <v>2018</v>
      </c>
      <c r="V459" s="8">
        <f t="shared" si="74"/>
        <v>43141.25</v>
      </c>
      <c r="W459" t="str">
        <f t="shared" si="75"/>
        <v>10</v>
      </c>
      <c r="X459" t="str">
        <f t="shared" si="76"/>
        <v>02</v>
      </c>
      <c r="Y459" t="str">
        <f t="shared" si="77"/>
        <v>2018</v>
      </c>
      <c r="Z459" s="17">
        <f t="shared" si="78"/>
        <v>0</v>
      </c>
    </row>
    <row r="460" spans="1:26" x14ac:dyDescent="0.3">
      <c r="A460">
        <v>457</v>
      </c>
      <c r="B460" s="4" t="s">
        <v>962</v>
      </c>
      <c r="C460" s="3" t="s">
        <v>963</v>
      </c>
      <c r="D460">
        <v>5000</v>
      </c>
      <c r="E460">
        <v>1332</v>
      </c>
      <c r="F460" s="17">
        <f t="shared" si="70"/>
        <v>26.640000000000004</v>
      </c>
      <c r="G460" t="s">
        <v>14</v>
      </c>
      <c r="H460">
        <v>46</v>
      </c>
      <c r="I460" t="s">
        <v>21</v>
      </c>
      <c r="J460" t="s">
        <v>22</v>
      </c>
      <c r="K460">
        <v>1476421200</v>
      </c>
      <c r="L460">
        <v>1476594000</v>
      </c>
      <c r="M460" t="b">
        <v>0</v>
      </c>
      <c r="N460" t="b">
        <v>0</v>
      </c>
      <c r="O460" t="s">
        <v>33</v>
      </c>
      <c r="P460" t="s">
        <v>2042</v>
      </c>
      <c r="Q460" t="s">
        <v>2043</v>
      </c>
      <c r="R460" s="8">
        <f t="shared" si="71"/>
        <v>42657.208333333328</v>
      </c>
      <c r="S460" s="8" t="str">
        <f t="shared" si="72"/>
        <v>14</v>
      </c>
      <c r="T460" s="8" t="str">
        <f t="shared" si="79"/>
        <v>Oct</v>
      </c>
      <c r="U460" s="8" t="str">
        <f t="shared" si="73"/>
        <v>2016</v>
      </c>
      <c r="V460" s="8">
        <f t="shared" si="74"/>
        <v>42659.208333333328</v>
      </c>
      <c r="W460" t="str">
        <f t="shared" si="75"/>
        <v>16</v>
      </c>
      <c r="X460" t="str">
        <f t="shared" si="76"/>
        <v>10</v>
      </c>
      <c r="Y460" t="str">
        <f t="shared" si="77"/>
        <v>2016</v>
      </c>
      <c r="Z460" s="17">
        <f t="shared" si="78"/>
        <v>2</v>
      </c>
    </row>
    <row r="461" spans="1:26" x14ac:dyDescent="0.3">
      <c r="A461">
        <v>458</v>
      </c>
      <c r="B461" s="4" t="s">
        <v>964</v>
      </c>
      <c r="C461" s="3" t="s">
        <v>965</v>
      </c>
      <c r="D461">
        <v>33800</v>
      </c>
      <c r="E461">
        <v>118706</v>
      </c>
      <c r="F461" s="17">
        <f t="shared" si="70"/>
        <v>351.20118343195264</v>
      </c>
      <c r="G461" t="s">
        <v>20</v>
      </c>
      <c r="H461">
        <v>2120</v>
      </c>
      <c r="I461" t="s">
        <v>21</v>
      </c>
      <c r="J461" t="s">
        <v>22</v>
      </c>
      <c r="K461">
        <v>1269752400</v>
      </c>
      <c r="L461">
        <v>1273554000</v>
      </c>
      <c r="M461" t="b">
        <v>0</v>
      </c>
      <c r="N461" t="b">
        <v>0</v>
      </c>
      <c r="O461" t="s">
        <v>33</v>
      </c>
      <c r="P461" t="s">
        <v>2042</v>
      </c>
      <c r="Q461" t="s">
        <v>2043</v>
      </c>
      <c r="R461" s="8">
        <f t="shared" si="71"/>
        <v>40265.208333333336</v>
      </c>
      <c r="S461" s="8" t="str">
        <f t="shared" si="72"/>
        <v>28</v>
      </c>
      <c r="T461" s="8" t="str">
        <f t="shared" si="79"/>
        <v>Mar</v>
      </c>
      <c r="U461" s="8" t="str">
        <f t="shared" si="73"/>
        <v>2010</v>
      </c>
      <c r="V461" s="8">
        <f t="shared" si="74"/>
        <v>40309.208333333336</v>
      </c>
      <c r="W461" t="str">
        <f t="shared" si="75"/>
        <v>11</v>
      </c>
      <c r="X461" t="str">
        <f t="shared" si="76"/>
        <v>05</v>
      </c>
      <c r="Y461" t="str">
        <f t="shared" si="77"/>
        <v>2010</v>
      </c>
      <c r="Z461" s="17">
        <f t="shared" si="78"/>
        <v>44</v>
      </c>
    </row>
    <row r="462" spans="1:26" x14ac:dyDescent="0.3">
      <c r="A462">
        <v>459</v>
      </c>
      <c r="B462" s="4" t="s">
        <v>966</v>
      </c>
      <c r="C462" s="3" t="s">
        <v>967</v>
      </c>
      <c r="D462">
        <v>6300</v>
      </c>
      <c r="E462">
        <v>5674</v>
      </c>
      <c r="F462" s="17">
        <f t="shared" si="70"/>
        <v>90.063492063492063</v>
      </c>
      <c r="G462" t="s">
        <v>14</v>
      </c>
      <c r="H462">
        <v>105</v>
      </c>
      <c r="I462" t="s">
        <v>21</v>
      </c>
      <c r="J462" t="s">
        <v>22</v>
      </c>
      <c r="K462">
        <v>1419746400</v>
      </c>
      <c r="L462">
        <v>1421906400</v>
      </c>
      <c r="M462" t="b">
        <v>0</v>
      </c>
      <c r="N462" t="b">
        <v>0</v>
      </c>
      <c r="O462" t="s">
        <v>42</v>
      </c>
      <c r="P462" t="s">
        <v>2044</v>
      </c>
      <c r="Q462" t="s">
        <v>2045</v>
      </c>
      <c r="R462" s="8">
        <f t="shared" si="71"/>
        <v>42001.25</v>
      </c>
      <c r="S462" s="8" t="str">
        <f t="shared" si="72"/>
        <v>28</v>
      </c>
      <c r="T462" s="8" t="str">
        <f t="shared" si="79"/>
        <v>Dec</v>
      </c>
      <c r="U462" s="8" t="str">
        <f t="shared" si="73"/>
        <v>2014</v>
      </c>
      <c r="V462" s="8">
        <f t="shared" si="74"/>
        <v>42026.25</v>
      </c>
      <c r="W462" t="str">
        <f t="shared" si="75"/>
        <v>22</v>
      </c>
      <c r="X462" t="str">
        <f t="shared" si="76"/>
        <v>01</v>
      </c>
      <c r="Y462" t="str">
        <f t="shared" si="77"/>
        <v>2015</v>
      </c>
      <c r="Z462" s="17">
        <f t="shared" si="78"/>
        <v>25</v>
      </c>
    </row>
    <row r="463" spans="1:26" x14ac:dyDescent="0.3">
      <c r="A463">
        <v>460</v>
      </c>
      <c r="B463" s="4" t="s">
        <v>968</v>
      </c>
      <c r="C463" s="3" t="s">
        <v>969</v>
      </c>
      <c r="D463">
        <v>2400</v>
      </c>
      <c r="E463">
        <v>4119</v>
      </c>
      <c r="F463" s="17">
        <f t="shared" si="70"/>
        <v>171.625</v>
      </c>
      <c r="G463" t="s">
        <v>20</v>
      </c>
      <c r="H463">
        <v>50</v>
      </c>
      <c r="I463" t="s">
        <v>21</v>
      </c>
      <c r="J463" t="s">
        <v>22</v>
      </c>
      <c r="K463">
        <v>1281330000</v>
      </c>
      <c r="L463">
        <v>1281589200</v>
      </c>
      <c r="M463" t="b">
        <v>0</v>
      </c>
      <c r="N463" t="b">
        <v>0</v>
      </c>
      <c r="O463" t="s">
        <v>33</v>
      </c>
      <c r="P463" t="s">
        <v>2042</v>
      </c>
      <c r="Q463" t="s">
        <v>2043</v>
      </c>
      <c r="R463" s="8">
        <f t="shared" si="71"/>
        <v>40399.208333333336</v>
      </c>
      <c r="S463" s="8" t="str">
        <f t="shared" si="72"/>
        <v>09</v>
      </c>
      <c r="T463" s="8" t="str">
        <f t="shared" si="79"/>
        <v>Aug</v>
      </c>
      <c r="U463" s="8" t="str">
        <f t="shared" si="73"/>
        <v>2010</v>
      </c>
      <c r="V463" s="8">
        <f t="shared" si="74"/>
        <v>40402.208333333336</v>
      </c>
      <c r="W463" t="str">
        <f t="shared" si="75"/>
        <v>12</v>
      </c>
      <c r="X463" t="str">
        <f t="shared" si="76"/>
        <v>08</v>
      </c>
      <c r="Y463" t="str">
        <f t="shared" si="77"/>
        <v>2010</v>
      </c>
      <c r="Z463" s="17">
        <f t="shared" si="78"/>
        <v>3</v>
      </c>
    </row>
    <row r="464" spans="1:26" x14ac:dyDescent="0.3">
      <c r="A464">
        <v>461</v>
      </c>
      <c r="B464" s="4" t="s">
        <v>970</v>
      </c>
      <c r="C464" s="3" t="s">
        <v>971</v>
      </c>
      <c r="D464">
        <v>98800</v>
      </c>
      <c r="E464">
        <v>139354</v>
      </c>
      <c r="F464" s="17">
        <f t="shared" si="70"/>
        <v>141.04655870445345</v>
      </c>
      <c r="G464" t="s">
        <v>20</v>
      </c>
      <c r="H464">
        <v>2080</v>
      </c>
      <c r="I464" t="s">
        <v>21</v>
      </c>
      <c r="J464" t="s">
        <v>22</v>
      </c>
      <c r="K464">
        <v>1398661200</v>
      </c>
      <c r="L464">
        <v>1400389200</v>
      </c>
      <c r="M464" t="b">
        <v>0</v>
      </c>
      <c r="N464" t="b">
        <v>0</v>
      </c>
      <c r="O464" t="s">
        <v>53</v>
      </c>
      <c r="P464" t="s">
        <v>2044</v>
      </c>
      <c r="Q464" t="s">
        <v>2047</v>
      </c>
      <c r="R464" s="8">
        <f t="shared" si="71"/>
        <v>41757.208333333336</v>
      </c>
      <c r="S464" s="8" t="str">
        <f t="shared" si="72"/>
        <v>28</v>
      </c>
      <c r="T464" s="8" t="str">
        <f t="shared" si="79"/>
        <v>Apr</v>
      </c>
      <c r="U464" s="8" t="str">
        <f t="shared" si="73"/>
        <v>2014</v>
      </c>
      <c r="V464" s="8">
        <f t="shared" si="74"/>
        <v>41777.208333333336</v>
      </c>
      <c r="W464" t="str">
        <f t="shared" si="75"/>
        <v>18</v>
      </c>
      <c r="X464" t="str">
        <f t="shared" si="76"/>
        <v>05</v>
      </c>
      <c r="Y464" t="str">
        <f t="shared" si="77"/>
        <v>2014</v>
      </c>
      <c r="Z464" s="17">
        <f t="shared" si="78"/>
        <v>20</v>
      </c>
    </row>
    <row r="465" spans="1:26" x14ac:dyDescent="0.3">
      <c r="A465">
        <v>462</v>
      </c>
      <c r="B465" s="4" t="s">
        <v>972</v>
      </c>
      <c r="C465" s="3" t="s">
        <v>973</v>
      </c>
      <c r="D465">
        <v>188800</v>
      </c>
      <c r="E465">
        <v>57734</v>
      </c>
      <c r="F465" s="17">
        <f t="shared" si="70"/>
        <v>30.57944915254237</v>
      </c>
      <c r="G465" t="s">
        <v>14</v>
      </c>
      <c r="H465">
        <v>535</v>
      </c>
      <c r="I465" t="s">
        <v>21</v>
      </c>
      <c r="J465" t="s">
        <v>22</v>
      </c>
      <c r="K465">
        <v>1359525600</v>
      </c>
      <c r="L465">
        <v>1362808800</v>
      </c>
      <c r="M465" t="b">
        <v>0</v>
      </c>
      <c r="N465" t="b">
        <v>0</v>
      </c>
      <c r="O465" t="s">
        <v>292</v>
      </c>
      <c r="P465" t="s">
        <v>2053</v>
      </c>
      <c r="Q465" t="s">
        <v>2064</v>
      </c>
      <c r="R465" s="8">
        <f t="shared" si="71"/>
        <v>41304.25</v>
      </c>
      <c r="S465" s="8" t="str">
        <f t="shared" si="72"/>
        <v>30</v>
      </c>
      <c r="T465" s="8" t="str">
        <f t="shared" si="79"/>
        <v>Jan</v>
      </c>
      <c r="U465" s="8" t="str">
        <f t="shared" si="73"/>
        <v>2013</v>
      </c>
      <c r="V465" s="8">
        <f t="shared" si="74"/>
        <v>41342.25</v>
      </c>
      <c r="W465" t="str">
        <f t="shared" si="75"/>
        <v>09</v>
      </c>
      <c r="X465" t="str">
        <f t="shared" si="76"/>
        <v>03</v>
      </c>
      <c r="Y465" t="str">
        <f t="shared" si="77"/>
        <v>2013</v>
      </c>
      <c r="Z465" s="17">
        <f t="shared" si="78"/>
        <v>38</v>
      </c>
    </row>
    <row r="466" spans="1:26" ht="31.2" x14ac:dyDescent="0.3">
      <c r="A466">
        <v>463</v>
      </c>
      <c r="B466" s="4" t="s">
        <v>974</v>
      </c>
      <c r="C466" s="3" t="s">
        <v>975</v>
      </c>
      <c r="D466">
        <v>134300</v>
      </c>
      <c r="E466">
        <v>145265</v>
      </c>
      <c r="F466" s="17">
        <f t="shared" si="70"/>
        <v>108.16455696202532</v>
      </c>
      <c r="G466" t="s">
        <v>20</v>
      </c>
      <c r="H466">
        <v>2105</v>
      </c>
      <c r="I466" t="s">
        <v>21</v>
      </c>
      <c r="J466" t="s">
        <v>22</v>
      </c>
      <c r="K466">
        <v>1388469600</v>
      </c>
      <c r="L466">
        <v>1388815200</v>
      </c>
      <c r="M466" t="b">
        <v>0</v>
      </c>
      <c r="N466" t="b">
        <v>0</v>
      </c>
      <c r="O466" t="s">
        <v>71</v>
      </c>
      <c r="P466" t="s">
        <v>2044</v>
      </c>
      <c r="Q466" t="s">
        <v>2052</v>
      </c>
      <c r="R466" s="8">
        <f t="shared" si="71"/>
        <v>41639.25</v>
      </c>
      <c r="S466" s="8" t="str">
        <f t="shared" si="72"/>
        <v>31</v>
      </c>
      <c r="T466" s="8" t="str">
        <f t="shared" si="79"/>
        <v>Dec</v>
      </c>
      <c r="U466" s="8" t="str">
        <f t="shared" si="73"/>
        <v>2013</v>
      </c>
      <c r="V466" s="8">
        <f t="shared" si="74"/>
        <v>41643.25</v>
      </c>
      <c r="W466" t="str">
        <f t="shared" si="75"/>
        <v>04</v>
      </c>
      <c r="X466" t="str">
        <f t="shared" si="76"/>
        <v>01</v>
      </c>
      <c r="Y466" t="str">
        <f t="shared" si="77"/>
        <v>2014</v>
      </c>
      <c r="Z466" s="17">
        <f t="shared" si="78"/>
        <v>4</v>
      </c>
    </row>
    <row r="467" spans="1:26" x14ac:dyDescent="0.3">
      <c r="A467">
        <v>464</v>
      </c>
      <c r="B467" s="4" t="s">
        <v>976</v>
      </c>
      <c r="C467" s="3" t="s">
        <v>977</v>
      </c>
      <c r="D467">
        <v>71200</v>
      </c>
      <c r="E467">
        <v>95020</v>
      </c>
      <c r="F467" s="17">
        <f t="shared" si="70"/>
        <v>133.45505617977528</v>
      </c>
      <c r="G467" t="s">
        <v>20</v>
      </c>
      <c r="H467">
        <v>2436</v>
      </c>
      <c r="I467" t="s">
        <v>21</v>
      </c>
      <c r="J467" t="s">
        <v>22</v>
      </c>
      <c r="K467">
        <v>1518328800</v>
      </c>
      <c r="L467">
        <v>1519538400</v>
      </c>
      <c r="M467" t="b">
        <v>0</v>
      </c>
      <c r="N467" t="b">
        <v>0</v>
      </c>
      <c r="O467" t="s">
        <v>33</v>
      </c>
      <c r="P467" t="s">
        <v>2042</v>
      </c>
      <c r="Q467" t="s">
        <v>2043</v>
      </c>
      <c r="R467" s="8">
        <f t="shared" si="71"/>
        <v>43142.25</v>
      </c>
      <c r="S467" s="8" t="str">
        <f t="shared" si="72"/>
        <v>11</v>
      </c>
      <c r="T467" s="8" t="str">
        <f t="shared" si="79"/>
        <v>Feb</v>
      </c>
      <c r="U467" s="8" t="str">
        <f t="shared" si="73"/>
        <v>2018</v>
      </c>
      <c r="V467" s="8">
        <f t="shared" si="74"/>
        <v>43156.25</v>
      </c>
      <c r="W467" t="str">
        <f t="shared" si="75"/>
        <v>25</v>
      </c>
      <c r="X467" t="str">
        <f t="shared" si="76"/>
        <v>02</v>
      </c>
      <c r="Y467" t="str">
        <f t="shared" si="77"/>
        <v>2018</v>
      </c>
      <c r="Z467" s="17">
        <f t="shared" si="78"/>
        <v>14</v>
      </c>
    </row>
    <row r="468" spans="1:26" x14ac:dyDescent="0.3">
      <c r="A468">
        <v>465</v>
      </c>
      <c r="B468" s="4" t="s">
        <v>978</v>
      </c>
      <c r="C468" s="3" t="s">
        <v>979</v>
      </c>
      <c r="D468">
        <v>4700</v>
      </c>
      <c r="E468">
        <v>8829</v>
      </c>
      <c r="F468" s="17">
        <f t="shared" si="70"/>
        <v>187.85106382978722</v>
      </c>
      <c r="G468" t="s">
        <v>20</v>
      </c>
      <c r="H468">
        <v>80</v>
      </c>
      <c r="I468" t="s">
        <v>21</v>
      </c>
      <c r="J468" t="s">
        <v>22</v>
      </c>
      <c r="K468">
        <v>1517032800</v>
      </c>
      <c r="L468">
        <v>1517810400</v>
      </c>
      <c r="M468" t="b">
        <v>0</v>
      </c>
      <c r="N468" t="b">
        <v>0</v>
      </c>
      <c r="O468" t="s">
        <v>206</v>
      </c>
      <c r="P468" t="s">
        <v>2050</v>
      </c>
      <c r="Q468" t="s">
        <v>2062</v>
      </c>
      <c r="R468" s="8">
        <f t="shared" si="71"/>
        <v>43127.25</v>
      </c>
      <c r="S468" s="8" t="str">
        <f t="shared" si="72"/>
        <v>27</v>
      </c>
      <c r="T468" s="8" t="str">
        <f t="shared" si="79"/>
        <v>Jan</v>
      </c>
      <c r="U468" s="8" t="str">
        <f t="shared" si="73"/>
        <v>2018</v>
      </c>
      <c r="V468" s="8">
        <f t="shared" si="74"/>
        <v>43136.25</v>
      </c>
      <c r="W468" t="str">
        <f t="shared" si="75"/>
        <v>05</v>
      </c>
      <c r="X468" t="str">
        <f t="shared" si="76"/>
        <v>02</v>
      </c>
      <c r="Y468" t="str">
        <f t="shared" si="77"/>
        <v>2018</v>
      </c>
      <c r="Z468" s="17">
        <f t="shared" si="78"/>
        <v>9</v>
      </c>
    </row>
    <row r="469" spans="1:26" x14ac:dyDescent="0.3">
      <c r="A469">
        <v>466</v>
      </c>
      <c r="B469" s="4" t="s">
        <v>980</v>
      </c>
      <c r="C469" s="3" t="s">
        <v>981</v>
      </c>
      <c r="D469">
        <v>1200</v>
      </c>
      <c r="E469">
        <v>3984</v>
      </c>
      <c r="F469" s="17">
        <f t="shared" si="70"/>
        <v>332</v>
      </c>
      <c r="G469" t="s">
        <v>20</v>
      </c>
      <c r="H469">
        <v>42</v>
      </c>
      <c r="I469" t="s">
        <v>21</v>
      </c>
      <c r="J469" t="s">
        <v>22</v>
      </c>
      <c r="K469">
        <v>1368594000</v>
      </c>
      <c r="L469">
        <v>1370581200</v>
      </c>
      <c r="M469" t="b">
        <v>0</v>
      </c>
      <c r="N469" t="b">
        <v>1</v>
      </c>
      <c r="O469" t="s">
        <v>65</v>
      </c>
      <c r="P469" t="s">
        <v>2040</v>
      </c>
      <c r="Q469" t="s">
        <v>2049</v>
      </c>
      <c r="R469" s="8">
        <f t="shared" si="71"/>
        <v>41409.208333333336</v>
      </c>
      <c r="S469" s="8" t="str">
        <f t="shared" si="72"/>
        <v>15</v>
      </c>
      <c r="T469" s="8" t="str">
        <f t="shared" si="79"/>
        <v>May</v>
      </c>
      <c r="U469" s="8" t="str">
        <f t="shared" si="73"/>
        <v>2013</v>
      </c>
      <c r="V469" s="8">
        <f t="shared" si="74"/>
        <v>41432.208333333336</v>
      </c>
      <c r="W469" t="str">
        <f t="shared" si="75"/>
        <v>07</v>
      </c>
      <c r="X469" t="str">
        <f t="shared" si="76"/>
        <v>06</v>
      </c>
      <c r="Y469" t="str">
        <f t="shared" si="77"/>
        <v>2013</v>
      </c>
      <c r="Z469" s="17">
        <f t="shared" si="78"/>
        <v>23</v>
      </c>
    </row>
    <row r="470" spans="1:26" ht="31.2" x14ac:dyDescent="0.3">
      <c r="A470">
        <v>467</v>
      </c>
      <c r="B470" s="4" t="s">
        <v>982</v>
      </c>
      <c r="C470" s="3" t="s">
        <v>983</v>
      </c>
      <c r="D470">
        <v>1400</v>
      </c>
      <c r="E470">
        <v>8053</v>
      </c>
      <c r="F470" s="17">
        <f t="shared" si="70"/>
        <v>575.21428571428578</v>
      </c>
      <c r="G470" t="s">
        <v>20</v>
      </c>
      <c r="H470">
        <v>139</v>
      </c>
      <c r="I470" t="s">
        <v>15</v>
      </c>
      <c r="J470" t="s">
        <v>16</v>
      </c>
      <c r="K470">
        <v>1448258400</v>
      </c>
      <c r="L470">
        <v>1448863200</v>
      </c>
      <c r="M470" t="b">
        <v>0</v>
      </c>
      <c r="N470" t="b">
        <v>1</v>
      </c>
      <c r="O470" t="s">
        <v>28</v>
      </c>
      <c r="P470" t="s">
        <v>2040</v>
      </c>
      <c r="Q470" t="s">
        <v>2041</v>
      </c>
      <c r="R470" s="8">
        <f t="shared" si="71"/>
        <v>42331.25</v>
      </c>
      <c r="S470" s="8" t="str">
        <f t="shared" si="72"/>
        <v>23</v>
      </c>
      <c r="T470" s="8" t="str">
        <f t="shared" si="79"/>
        <v>Nov</v>
      </c>
      <c r="U470" s="8" t="str">
        <f t="shared" si="73"/>
        <v>2015</v>
      </c>
      <c r="V470" s="8">
        <f t="shared" si="74"/>
        <v>42338.25</v>
      </c>
      <c r="W470" t="str">
        <f t="shared" si="75"/>
        <v>30</v>
      </c>
      <c r="X470" t="str">
        <f t="shared" si="76"/>
        <v>11</v>
      </c>
      <c r="Y470" t="str">
        <f t="shared" si="77"/>
        <v>2015</v>
      </c>
      <c r="Z470" s="17">
        <f t="shared" si="78"/>
        <v>7</v>
      </c>
    </row>
    <row r="471" spans="1:26" x14ac:dyDescent="0.3">
      <c r="A471">
        <v>468</v>
      </c>
      <c r="B471" s="4" t="s">
        <v>984</v>
      </c>
      <c r="C471" s="3" t="s">
        <v>985</v>
      </c>
      <c r="D471">
        <v>4000</v>
      </c>
      <c r="E471">
        <v>1620</v>
      </c>
      <c r="F471" s="17">
        <f t="shared" si="70"/>
        <v>40.5</v>
      </c>
      <c r="G471" t="s">
        <v>14</v>
      </c>
      <c r="H471">
        <v>16</v>
      </c>
      <c r="I471" t="s">
        <v>21</v>
      </c>
      <c r="J471" t="s">
        <v>22</v>
      </c>
      <c r="K471">
        <v>1555218000</v>
      </c>
      <c r="L471">
        <v>1556600400</v>
      </c>
      <c r="M471" t="b">
        <v>0</v>
      </c>
      <c r="N471" t="b">
        <v>0</v>
      </c>
      <c r="O471" t="s">
        <v>33</v>
      </c>
      <c r="P471" t="s">
        <v>2042</v>
      </c>
      <c r="Q471" t="s">
        <v>2043</v>
      </c>
      <c r="R471" s="8">
        <f t="shared" si="71"/>
        <v>43569.208333333328</v>
      </c>
      <c r="S471" s="8" t="str">
        <f t="shared" si="72"/>
        <v>14</v>
      </c>
      <c r="T471" s="8" t="str">
        <f t="shared" si="79"/>
        <v>Apr</v>
      </c>
      <c r="U471" s="8" t="str">
        <f t="shared" si="73"/>
        <v>2019</v>
      </c>
      <c r="V471" s="8">
        <f t="shared" si="74"/>
        <v>43585.208333333328</v>
      </c>
      <c r="W471" t="str">
        <f t="shared" si="75"/>
        <v>30</v>
      </c>
      <c r="X471" t="str">
        <f t="shared" si="76"/>
        <v>04</v>
      </c>
      <c r="Y471" t="str">
        <f t="shared" si="77"/>
        <v>2019</v>
      </c>
      <c r="Z471" s="17">
        <f t="shared" si="78"/>
        <v>16</v>
      </c>
    </row>
    <row r="472" spans="1:26" x14ac:dyDescent="0.3">
      <c r="A472">
        <v>469</v>
      </c>
      <c r="B472" s="4" t="s">
        <v>986</v>
      </c>
      <c r="C472" s="3" t="s">
        <v>987</v>
      </c>
      <c r="D472">
        <v>5600</v>
      </c>
      <c r="E472">
        <v>10328</v>
      </c>
      <c r="F472" s="17">
        <f t="shared" si="70"/>
        <v>184.42857142857144</v>
      </c>
      <c r="G472" t="s">
        <v>20</v>
      </c>
      <c r="H472">
        <v>159</v>
      </c>
      <c r="I472" t="s">
        <v>21</v>
      </c>
      <c r="J472" t="s">
        <v>22</v>
      </c>
      <c r="K472">
        <v>1431925200</v>
      </c>
      <c r="L472">
        <v>1432098000</v>
      </c>
      <c r="M472" t="b">
        <v>0</v>
      </c>
      <c r="N472" t="b">
        <v>0</v>
      </c>
      <c r="O472" t="s">
        <v>53</v>
      </c>
      <c r="P472" t="s">
        <v>2044</v>
      </c>
      <c r="Q472" t="s">
        <v>2047</v>
      </c>
      <c r="R472" s="8">
        <f t="shared" si="71"/>
        <v>42142.208333333328</v>
      </c>
      <c r="S472" s="8" t="str">
        <f t="shared" si="72"/>
        <v>18</v>
      </c>
      <c r="T472" s="8" t="str">
        <f t="shared" si="79"/>
        <v>May</v>
      </c>
      <c r="U472" s="8" t="str">
        <f t="shared" si="73"/>
        <v>2015</v>
      </c>
      <c r="V472" s="8">
        <f t="shared" si="74"/>
        <v>42144.208333333328</v>
      </c>
      <c r="W472" t="str">
        <f t="shared" si="75"/>
        <v>20</v>
      </c>
      <c r="X472" t="str">
        <f t="shared" si="76"/>
        <v>05</v>
      </c>
      <c r="Y472" t="str">
        <f t="shared" si="77"/>
        <v>2015</v>
      </c>
      <c r="Z472" s="17">
        <f t="shared" si="78"/>
        <v>2</v>
      </c>
    </row>
    <row r="473" spans="1:26" x14ac:dyDescent="0.3">
      <c r="A473">
        <v>470</v>
      </c>
      <c r="B473" s="4" t="s">
        <v>988</v>
      </c>
      <c r="C473" s="3" t="s">
        <v>989</v>
      </c>
      <c r="D473">
        <v>3600</v>
      </c>
      <c r="E473">
        <v>10289</v>
      </c>
      <c r="F473" s="17">
        <f t="shared" si="70"/>
        <v>285.80555555555554</v>
      </c>
      <c r="G473" t="s">
        <v>20</v>
      </c>
      <c r="H473">
        <v>381</v>
      </c>
      <c r="I473" t="s">
        <v>21</v>
      </c>
      <c r="J473" t="s">
        <v>22</v>
      </c>
      <c r="K473">
        <v>1481522400</v>
      </c>
      <c r="L473">
        <v>1482127200</v>
      </c>
      <c r="M473" t="b">
        <v>0</v>
      </c>
      <c r="N473" t="b">
        <v>0</v>
      </c>
      <c r="O473" t="s">
        <v>65</v>
      </c>
      <c r="P473" t="s">
        <v>2040</v>
      </c>
      <c r="Q473" t="s">
        <v>2049</v>
      </c>
      <c r="R473" s="8">
        <f t="shared" si="71"/>
        <v>42716.25</v>
      </c>
      <c r="S473" s="8" t="str">
        <f t="shared" si="72"/>
        <v>12</v>
      </c>
      <c r="T473" s="8" t="str">
        <f t="shared" si="79"/>
        <v>Dec</v>
      </c>
      <c r="U473" s="8" t="str">
        <f t="shared" si="73"/>
        <v>2016</v>
      </c>
      <c r="V473" s="8">
        <f t="shared" si="74"/>
        <v>42723.25</v>
      </c>
      <c r="W473" t="str">
        <f t="shared" si="75"/>
        <v>19</v>
      </c>
      <c r="X473" t="str">
        <f t="shared" si="76"/>
        <v>12</v>
      </c>
      <c r="Y473" t="str">
        <f t="shared" si="77"/>
        <v>2016</v>
      </c>
      <c r="Z473" s="17">
        <f t="shared" si="78"/>
        <v>7</v>
      </c>
    </row>
    <row r="474" spans="1:26" x14ac:dyDescent="0.3">
      <c r="A474">
        <v>471</v>
      </c>
      <c r="B474" s="4" t="s">
        <v>446</v>
      </c>
      <c r="C474" s="3" t="s">
        <v>990</v>
      </c>
      <c r="D474">
        <v>3100</v>
      </c>
      <c r="E474">
        <v>9889</v>
      </c>
      <c r="F474" s="17">
        <f t="shared" si="70"/>
        <v>319</v>
      </c>
      <c r="G474" t="s">
        <v>20</v>
      </c>
      <c r="H474">
        <v>194</v>
      </c>
      <c r="I474" t="s">
        <v>40</v>
      </c>
      <c r="J474" t="s">
        <v>41</v>
      </c>
      <c r="K474">
        <v>1335934800</v>
      </c>
      <c r="L474">
        <v>1335934800</v>
      </c>
      <c r="M474" t="b">
        <v>0</v>
      </c>
      <c r="N474" t="b">
        <v>1</v>
      </c>
      <c r="O474" t="s">
        <v>17</v>
      </c>
      <c r="P474" t="s">
        <v>2036</v>
      </c>
      <c r="Q474" t="s">
        <v>2037</v>
      </c>
      <c r="R474" s="8">
        <f t="shared" si="71"/>
        <v>41031.208333333336</v>
      </c>
      <c r="S474" s="8" t="str">
        <f t="shared" si="72"/>
        <v>02</v>
      </c>
      <c r="T474" s="8" t="str">
        <f t="shared" si="79"/>
        <v>May</v>
      </c>
      <c r="U474" s="8" t="str">
        <f t="shared" si="73"/>
        <v>2012</v>
      </c>
      <c r="V474" s="8">
        <f t="shared" si="74"/>
        <v>41031.208333333336</v>
      </c>
      <c r="W474" t="str">
        <f t="shared" si="75"/>
        <v>02</v>
      </c>
      <c r="X474" t="str">
        <f t="shared" si="76"/>
        <v>05</v>
      </c>
      <c r="Y474" t="str">
        <f t="shared" si="77"/>
        <v>2012</v>
      </c>
      <c r="Z474" s="17">
        <f t="shared" si="78"/>
        <v>0</v>
      </c>
    </row>
    <row r="475" spans="1:26" ht="31.2" x14ac:dyDescent="0.3">
      <c r="A475">
        <v>472</v>
      </c>
      <c r="B475" s="4" t="s">
        <v>991</v>
      </c>
      <c r="C475" s="3" t="s">
        <v>992</v>
      </c>
      <c r="D475">
        <v>153800</v>
      </c>
      <c r="E475">
        <v>60342</v>
      </c>
      <c r="F475" s="17">
        <f t="shared" si="70"/>
        <v>39.234070221066318</v>
      </c>
      <c r="G475" t="s">
        <v>14</v>
      </c>
      <c r="H475">
        <v>575</v>
      </c>
      <c r="I475" t="s">
        <v>21</v>
      </c>
      <c r="J475" t="s">
        <v>22</v>
      </c>
      <c r="K475">
        <v>1552280400</v>
      </c>
      <c r="L475">
        <v>1556946000</v>
      </c>
      <c r="M475" t="b">
        <v>0</v>
      </c>
      <c r="N475" t="b">
        <v>0</v>
      </c>
      <c r="O475" t="s">
        <v>23</v>
      </c>
      <c r="P475" t="s">
        <v>2038</v>
      </c>
      <c r="Q475" t="s">
        <v>2039</v>
      </c>
      <c r="R475" s="8">
        <f t="shared" si="71"/>
        <v>43535.208333333328</v>
      </c>
      <c r="S475" s="8" t="str">
        <f t="shared" si="72"/>
        <v>11</v>
      </c>
      <c r="T475" s="8" t="str">
        <f t="shared" si="79"/>
        <v>Mar</v>
      </c>
      <c r="U475" s="8" t="str">
        <f t="shared" si="73"/>
        <v>2019</v>
      </c>
      <c r="V475" s="8">
        <f t="shared" si="74"/>
        <v>43589.208333333328</v>
      </c>
      <c r="W475" t="str">
        <f t="shared" si="75"/>
        <v>04</v>
      </c>
      <c r="X475" t="str">
        <f t="shared" si="76"/>
        <v>05</v>
      </c>
      <c r="Y475" t="str">
        <f t="shared" si="77"/>
        <v>2019</v>
      </c>
      <c r="Z475" s="17">
        <f t="shared" si="78"/>
        <v>54</v>
      </c>
    </row>
    <row r="476" spans="1:26" x14ac:dyDescent="0.3">
      <c r="A476">
        <v>473</v>
      </c>
      <c r="B476" s="4" t="s">
        <v>993</v>
      </c>
      <c r="C476" s="3" t="s">
        <v>994</v>
      </c>
      <c r="D476">
        <v>5000</v>
      </c>
      <c r="E476">
        <v>8907</v>
      </c>
      <c r="F476" s="17">
        <f t="shared" si="70"/>
        <v>178.14000000000001</v>
      </c>
      <c r="G476" t="s">
        <v>20</v>
      </c>
      <c r="H476">
        <v>106</v>
      </c>
      <c r="I476" t="s">
        <v>21</v>
      </c>
      <c r="J476" t="s">
        <v>22</v>
      </c>
      <c r="K476">
        <v>1529989200</v>
      </c>
      <c r="L476">
        <v>1530075600</v>
      </c>
      <c r="M476" t="b">
        <v>0</v>
      </c>
      <c r="N476" t="b">
        <v>0</v>
      </c>
      <c r="O476" t="s">
        <v>50</v>
      </c>
      <c r="P476" t="s">
        <v>2038</v>
      </c>
      <c r="Q476" t="s">
        <v>2046</v>
      </c>
      <c r="R476" s="8">
        <f t="shared" si="71"/>
        <v>43277.208333333328</v>
      </c>
      <c r="S476" s="8" t="str">
        <f t="shared" si="72"/>
        <v>26</v>
      </c>
      <c r="T476" s="8" t="str">
        <f t="shared" si="79"/>
        <v>Jun</v>
      </c>
      <c r="U476" s="8" t="str">
        <f t="shared" si="73"/>
        <v>2018</v>
      </c>
      <c r="V476" s="8">
        <f t="shared" si="74"/>
        <v>43278.208333333328</v>
      </c>
      <c r="W476" t="str">
        <f t="shared" si="75"/>
        <v>27</v>
      </c>
      <c r="X476" t="str">
        <f t="shared" si="76"/>
        <v>06</v>
      </c>
      <c r="Y476" t="str">
        <f t="shared" si="77"/>
        <v>2018</v>
      </c>
      <c r="Z476" s="17">
        <f t="shared" si="78"/>
        <v>1</v>
      </c>
    </row>
    <row r="477" spans="1:26" x14ac:dyDescent="0.3">
      <c r="A477">
        <v>474</v>
      </c>
      <c r="B477" s="4" t="s">
        <v>995</v>
      </c>
      <c r="C477" s="3" t="s">
        <v>996</v>
      </c>
      <c r="D477">
        <v>4000</v>
      </c>
      <c r="E477">
        <v>14606</v>
      </c>
      <c r="F477" s="17">
        <f t="shared" si="70"/>
        <v>365.15</v>
      </c>
      <c r="G477" t="s">
        <v>20</v>
      </c>
      <c r="H477">
        <v>142</v>
      </c>
      <c r="I477" t="s">
        <v>21</v>
      </c>
      <c r="J477" t="s">
        <v>22</v>
      </c>
      <c r="K477">
        <v>1418709600</v>
      </c>
      <c r="L477">
        <v>1418796000</v>
      </c>
      <c r="M477" t="b">
        <v>0</v>
      </c>
      <c r="N477" t="b">
        <v>0</v>
      </c>
      <c r="O477" t="s">
        <v>269</v>
      </c>
      <c r="P477" t="s">
        <v>2044</v>
      </c>
      <c r="Q477" t="s">
        <v>2063</v>
      </c>
      <c r="R477" s="8">
        <f t="shared" si="71"/>
        <v>41989.25</v>
      </c>
      <c r="S477" s="8" t="str">
        <f t="shared" si="72"/>
        <v>16</v>
      </c>
      <c r="T477" s="8" t="str">
        <f t="shared" si="79"/>
        <v>Dec</v>
      </c>
      <c r="U477" s="8" t="str">
        <f t="shared" si="73"/>
        <v>2014</v>
      </c>
      <c r="V477" s="8">
        <f t="shared" si="74"/>
        <v>41990.25</v>
      </c>
      <c r="W477" t="str">
        <f t="shared" si="75"/>
        <v>17</v>
      </c>
      <c r="X477" t="str">
        <f t="shared" si="76"/>
        <v>12</v>
      </c>
      <c r="Y477" t="str">
        <f t="shared" si="77"/>
        <v>2014</v>
      </c>
      <c r="Z477" s="17">
        <f t="shared" si="78"/>
        <v>1</v>
      </c>
    </row>
    <row r="478" spans="1:26" ht="31.2" x14ac:dyDescent="0.3">
      <c r="A478">
        <v>475</v>
      </c>
      <c r="B478" s="4" t="s">
        <v>997</v>
      </c>
      <c r="C478" s="3" t="s">
        <v>998</v>
      </c>
      <c r="D478">
        <v>7400</v>
      </c>
      <c r="E478">
        <v>8432</v>
      </c>
      <c r="F478" s="17">
        <f t="shared" si="70"/>
        <v>113.94594594594594</v>
      </c>
      <c r="G478" t="s">
        <v>20</v>
      </c>
      <c r="H478">
        <v>211</v>
      </c>
      <c r="I478" t="s">
        <v>21</v>
      </c>
      <c r="J478" t="s">
        <v>22</v>
      </c>
      <c r="K478">
        <v>1372136400</v>
      </c>
      <c r="L478">
        <v>1372482000</v>
      </c>
      <c r="M478" t="b">
        <v>0</v>
      </c>
      <c r="N478" t="b">
        <v>1</v>
      </c>
      <c r="O478" t="s">
        <v>206</v>
      </c>
      <c r="P478" t="s">
        <v>2050</v>
      </c>
      <c r="Q478" t="s">
        <v>2062</v>
      </c>
      <c r="R478" s="8">
        <f t="shared" si="71"/>
        <v>41450.208333333336</v>
      </c>
      <c r="S478" s="8" t="str">
        <f t="shared" si="72"/>
        <v>25</v>
      </c>
      <c r="T478" s="8" t="str">
        <f t="shared" si="79"/>
        <v>Jun</v>
      </c>
      <c r="U478" s="8" t="str">
        <f t="shared" si="73"/>
        <v>2013</v>
      </c>
      <c r="V478" s="8">
        <f t="shared" si="74"/>
        <v>41454.208333333336</v>
      </c>
      <c r="W478" t="str">
        <f t="shared" si="75"/>
        <v>29</v>
      </c>
      <c r="X478" t="str">
        <f t="shared" si="76"/>
        <v>06</v>
      </c>
      <c r="Y478" t="str">
        <f t="shared" si="77"/>
        <v>2013</v>
      </c>
      <c r="Z478" s="17">
        <f t="shared" si="78"/>
        <v>4</v>
      </c>
    </row>
    <row r="479" spans="1:26" ht="31.2" x14ac:dyDescent="0.3">
      <c r="A479">
        <v>476</v>
      </c>
      <c r="B479" s="4" t="s">
        <v>999</v>
      </c>
      <c r="C479" s="3" t="s">
        <v>1000</v>
      </c>
      <c r="D479">
        <v>191500</v>
      </c>
      <c r="E479">
        <v>57122</v>
      </c>
      <c r="F479" s="17">
        <f t="shared" si="70"/>
        <v>29.828720626631856</v>
      </c>
      <c r="G479" t="s">
        <v>14</v>
      </c>
      <c r="H479">
        <v>1120</v>
      </c>
      <c r="I479" t="s">
        <v>21</v>
      </c>
      <c r="J479" t="s">
        <v>22</v>
      </c>
      <c r="K479">
        <v>1533877200</v>
      </c>
      <c r="L479">
        <v>1534395600</v>
      </c>
      <c r="M479" t="b">
        <v>0</v>
      </c>
      <c r="N479" t="b">
        <v>0</v>
      </c>
      <c r="O479" t="s">
        <v>119</v>
      </c>
      <c r="P479" t="s">
        <v>2050</v>
      </c>
      <c r="Q479" t="s">
        <v>2056</v>
      </c>
      <c r="R479" s="8">
        <f t="shared" si="71"/>
        <v>43322.208333333328</v>
      </c>
      <c r="S479" s="8" t="str">
        <f t="shared" si="72"/>
        <v>10</v>
      </c>
      <c r="T479" s="8" t="str">
        <f t="shared" si="79"/>
        <v>Aug</v>
      </c>
      <c r="U479" s="8" t="str">
        <f t="shared" si="73"/>
        <v>2018</v>
      </c>
      <c r="V479" s="8">
        <f t="shared" si="74"/>
        <v>43328.208333333328</v>
      </c>
      <c r="W479" t="str">
        <f t="shared" si="75"/>
        <v>16</v>
      </c>
      <c r="X479" t="str">
        <f t="shared" si="76"/>
        <v>08</v>
      </c>
      <c r="Y479" t="str">
        <f t="shared" si="77"/>
        <v>2018</v>
      </c>
      <c r="Z479" s="17">
        <f t="shared" si="78"/>
        <v>6</v>
      </c>
    </row>
    <row r="480" spans="1:26" x14ac:dyDescent="0.3">
      <c r="A480">
        <v>477</v>
      </c>
      <c r="B480" s="4" t="s">
        <v>1001</v>
      </c>
      <c r="C480" s="3" t="s">
        <v>1002</v>
      </c>
      <c r="D480">
        <v>8500</v>
      </c>
      <c r="E480">
        <v>4613</v>
      </c>
      <c r="F480" s="17">
        <f t="shared" si="70"/>
        <v>54.270588235294113</v>
      </c>
      <c r="G480" t="s">
        <v>14</v>
      </c>
      <c r="H480">
        <v>113</v>
      </c>
      <c r="I480" t="s">
        <v>21</v>
      </c>
      <c r="J480" t="s">
        <v>22</v>
      </c>
      <c r="K480">
        <v>1309064400</v>
      </c>
      <c r="L480">
        <v>1311397200</v>
      </c>
      <c r="M480" t="b">
        <v>0</v>
      </c>
      <c r="N480" t="b">
        <v>0</v>
      </c>
      <c r="O480" t="s">
        <v>474</v>
      </c>
      <c r="P480" t="s">
        <v>2044</v>
      </c>
      <c r="Q480" t="s">
        <v>2066</v>
      </c>
      <c r="R480" s="8">
        <f t="shared" si="71"/>
        <v>40720.208333333336</v>
      </c>
      <c r="S480" s="8" t="str">
        <f t="shared" si="72"/>
        <v>26</v>
      </c>
      <c r="T480" s="8" t="str">
        <f t="shared" si="79"/>
        <v>Jun</v>
      </c>
      <c r="U480" s="8" t="str">
        <f t="shared" si="73"/>
        <v>2011</v>
      </c>
      <c r="V480" s="8">
        <f t="shared" si="74"/>
        <v>40747.208333333336</v>
      </c>
      <c r="W480" t="str">
        <f t="shared" si="75"/>
        <v>23</v>
      </c>
      <c r="X480" t="str">
        <f t="shared" si="76"/>
        <v>07</v>
      </c>
      <c r="Y480" t="str">
        <f t="shared" si="77"/>
        <v>2011</v>
      </c>
      <c r="Z480" s="17">
        <f t="shared" si="78"/>
        <v>27</v>
      </c>
    </row>
    <row r="481" spans="1:26" x14ac:dyDescent="0.3">
      <c r="A481">
        <v>478</v>
      </c>
      <c r="B481" s="4" t="s">
        <v>1003</v>
      </c>
      <c r="C481" s="3" t="s">
        <v>1004</v>
      </c>
      <c r="D481">
        <v>68800</v>
      </c>
      <c r="E481">
        <v>162603</v>
      </c>
      <c r="F481" s="17">
        <f t="shared" si="70"/>
        <v>236.34156976744185</v>
      </c>
      <c r="G481" t="s">
        <v>20</v>
      </c>
      <c r="H481">
        <v>2756</v>
      </c>
      <c r="I481" t="s">
        <v>21</v>
      </c>
      <c r="J481" t="s">
        <v>22</v>
      </c>
      <c r="K481">
        <v>1425877200</v>
      </c>
      <c r="L481">
        <v>1426914000</v>
      </c>
      <c r="M481" t="b">
        <v>0</v>
      </c>
      <c r="N481" t="b">
        <v>0</v>
      </c>
      <c r="O481" t="s">
        <v>65</v>
      </c>
      <c r="P481" t="s">
        <v>2040</v>
      </c>
      <c r="Q481" t="s">
        <v>2049</v>
      </c>
      <c r="R481" s="8">
        <f t="shared" si="71"/>
        <v>42072.208333333328</v>
      </c>
      <c r="S481" s="8" t="str">
        <f t="shared" si="72"/>
        <v>09</v>
      </c>
      <c r="T481" s="8" t="str">
        <f t="shared" si="79"/>
        <v>Mar</v>
      </c>
      <c r="U481" s="8" t="str">
        <f t="shared" si="73"/>
        <v>2015</v>
      </c>
      <c r="V481" s="8">
        <f t="shared" si="74"/>
        <v>42084.208333333328</v>
      </c>
      <c r="W481" t="str">
        <f t="shared" si="75"/>
        <v>21</v>
      </c>
      <c r="X481" t="str">
        <f t="shared" si="76"/>
        <v>03</v>
      </c>
      <c r="Y481" t="str">
        <f t="shared" si="77"/>
        <v>2015</v>
      </c>
      <c r="Z481" s="17">
        <f t="shared" si="78"/>
        <v>12</v>
      </c>
    </row>
    <row r="482" spans="1:26" x14ac:dyDescent="0.3">
      <c r="A482">
        <v>479</v>
      </c>
      <c r="B482" s="4" t="s">
        <v>1005</v>
      </c>
      <c r="C482" s="3" t="s">
        <v>1006</v>
      </c>
      <c r="D482">
        <v>2400</v>
      </c>
      <c r="E482">
        <v>12310</v>
      </c>
      <c r="F482" s="17">
        <f t="shared" si="70"/>
        <v>512.91666666666663</v>
      </c>
      <c r="G482" t="s">
        <v>20</v>
      </c>
      <c r="H482">
        <v>173</v>
      </c>
      <c r="I482" t="s">
        <v>40</v>
      </c>
      <c r="J482" t="s">
        <v>41</v>
      </c>
      <c r="K482">
        <v>1501304400</v>
      </c>
      <c r="L482">
        <v>1501477200</v>
      </c>
      <c r="M482" t="b">
        <v>0</v>
      </c>
      <c r="N482" t="b">
        <v>0</v>
      </c>
      <c r="O482" t="s">
        <v>17</v>
      </c>
      <c r="P482" t="s">
        <v>2036</v>
      </c>
      <c r="Q482" t="s">
        <v>2037</v>
      </c>
      <c r="R482" s="8">
        <f t="shared" si="71"/>
        <v>42945.208333333328</v>
      </c>
      <c r="S482" s="8" t="str">
        <f t="shared" si="72"/>
        <v>29</v>
      </c>
      <c r="T482" s="8" t="str">
        <f t="shared" si="79"/>
        <v>Jul</v>
      </c>
      <c r="U482" s="8" t="str">
        <f t="shared" si="73"/>
        <v>2017</v>
      </c>
      <c r="V482" s="8">
        <f t="shared" si="74"/>
        <v>42947.208333333328</v>
      </c>
      <c r="W482" t="str">
        <f t="shared" si="75"/>
        <v>31</v>
      </c>
      <c r="X482" t="str">
        <f t="shared" si="76"/>
        <v>07</v>
      </c>
      <c r="Y482" t="str">
        <f t="shared" si="77"/>
        <v>2017</v>
      </c>
      <c r="Z482" s="17">
        <f t="shared" si="78"/>
        <v>2</v>
      </c>
    </row>
    <row r="483" spans="1:26" x14ac:dyDescent="0.3">
      <c r="A483">
        <v>480</v>
      </c>
      <c r="B483" s="4" t="s">
        <v>1007</v>
      </c>
      <c r="C483" s="3" t="s">
        <v>1008</v>
      </c>
      <c r="D483">
        <v>8600</v>
      </c>
      <c r="E483">
        <v>8656</v>
      </c>
      <c r="F483" s="17">
        <f t="shared" si="70"/>
        <v>100.65116279069768</v>
      </c>
      <c r="G483" t="s">
        <v>20</v>
      </c>
      <c r="H483">
        <v>87</v>
      </c>
      <c r="I483" t="s">
        <v>21</v>
      </c>
      <c r="J483" t="s">
        <v>22</v>
      </c>
      <c r="K483">
        <v>1268287200</v>
      </c>
      <c r="L483">
        <v>1269061200</v>
      </c>
      <c r="M483" t="b">
        <v>0</v>
      </c>
      <c r="N483" t="b">
        <v>1</v>
      </c>
      <c r="O483" t="s">
        <v>122</v>
      </c>
      <c r="P483" t="s">
        <v>2057</v>
      </c>
      <c r="Q483" t="s">
        <v>2058</v>
      </c>
      <c r="R483" s="8">
        <f t="shared" si="71"/>
        <v>40248.25</v>
      </c>
      <c r="S483" s="8" t="str">
        <f t="shared" si="72"/>
        <v>11</v>
      </c>
      <c r="T483" s="8" t="str">
        <f t="shared" si="79"/>
        <v>Mar</v>
      </c>
      <c r="U483" s="8" t="str">
        <f t="shared" si="73"/>
        <v>2010</v>
      </c>
      <c r="V483" s="8">
        <f t="shared" si="74"/>
        <v>40257.208333333336</v>
      </c>
      <c r="W483" t="str">
        <f t="shared" si="75"/>
        <v>20</v>
      </c>
      <c r="X483" t="str">
        <f t="shared" si="76"/>
        <v>03</v>
      </c>
      <c r="Y483" t="str">
        <f t="shared" si="77"/>
        <v>2010</v>
      </c>
      <c r="Z483" s="17">
        <f t="shared" si="78"/>
        <v>8.9583333333357587</v>
      </c>
    </row>
    <row r="484" spans="1:26" ht="31.2" x14ac:dyDescent="0.3">
      <c r="A484">
        <v>481</v>
      </c>
      <c r="B484" s="4" t="s">
        <v>1009</v>
      </c>
      <c r="C484" s="3" t="s">
        <v>1010</v>
      </c>
      <c r="D484">
        <v>196600</v>
      </c>
      <c r="E484">
        <v>159931</v>
      </c>
      <c r="F484" s="17">
        <f t="shared" si="70"/>
        <v>81.348423194303152</v>
      </c>
      <c r="G484" t="s">
        <v>14</v>
      </c>
      <c r="H484">
        <v>1538</v>
      </c>
      <c r="I484" t="s">
        <v>21</v>
      </c>
      <c r="J484" t="s">
        <v>22</v>
      </c>
      <c r="K484">
        <v>1412139600</v>
      </c>
      <c r="L484">
        <v>1415772000</v>
      </c>
      <c r="M484" t="b">
        <v>0</v>
      </c>
      <c r="N484" t="b">
        <v>1</v>
      </c>
      <c r="O484" t="s">
        <v>33</v>
      </c>
      <c r="P484" t="s">
        <v>2042</v>
      </c>
      <c r="Q484" t="s">
        <v>2043</v>
      </c>
      <c r="R484" s="8">
        <f t="shared" si="71"/>
        <v>41913.208333333336</v>
      </c>
      <c r="S484" s="8" t="str">
        <f t="shared" si="72"/>
        <v>01</v>
      </c>
      <c r="T484" s="8" t="str">
        <f t="shared" si="79"/>
        <v>Oct</v>
      </c>
      <c r="U484" s="8" t="str">
        <f t="shared" si="73"/>
        <v>2014</v>
      </c>
      <c r="V484" s="8">
        <f t="shared" si="74"/>
        <v>41955.25</v>
      </c>
      <c r="W484" t="str">
        <f t="shared" si="75"/>
        <v>12</v>
      </c>
      <c r="X484" t="str">
        <f t="shared" si="76"/>
        <v>11</v>
      </c>
      <c r="Y484" t="str">
        <f t="shared" si="77"/>
        <v>2014</v>
      </c>
      <c r="Z484" s="17">
        <f t="shared" si="78"/>
        <v>42.041666666664241</v>
      </c>
    </row>
    <row r="485" spans="1:26" ht="31.2" x14ac:dyDescent="0.3">
      <c r="A485">
        <v>482</v>
      </c>
      <c r="B485" s="4" t="s">
        <v>1011</v>
      </c>
      <c r="C485" s="3" t="s">
        <v>1012</v>
      </c>
      <c r="D485">
        <v>4200</v>
      </c>
      <c r="E485">
        <v>689</v>
      </c>
      <c r="F485" s="17">
        <f t="shared" si="70"/>
        <v>16.404761904761905</v>
      </c>
      <c r="G485" t="s">
        <v>14</v>
      </c>
      <c r="H485">
        <v>9</v>
      </c>
      <c r="I485" t="s">
        <v>21</v>
      </c>
      <c r="J485" t="s">
        <v>22</v>
      </c>
      <c r="K485">
        <v>1330063200</v>
      </c>
      <c r="L485">
        <v>1331013600</v>
      </c>
      <c r="M485" t="b">
        <v>0</v>
      </c>
      <c r="N485" t="b">
        <v>1</v>
      </c>
      <c r="O485" t="s">
        <v>119</v>
      </c>
      <c r="P485" t="s">
        <v>2050</v>
      </c>
      <c r="Q485" t="s">
        <v>2056</v>
      </c>
      <c r="R485" s="8">
        <f t="shared" si="71"/>
        <v>40963.25</v>
      </c>
      <c r="S485" s="8" t="str">
        <f t="shared" si="72"/>
        <v>24</v>
      </c>
      <c r="T485" s="8" t="str">
        <f t="shared" si="79"/>
        <v>Feb</v>
      </c>
      <c r="U485" s="8" t="str">
        <f t="shared" si="73"/>
        <v>2012</v>
      </c>
      <c r="V485" s="8">
        <f t="shared" si="74"/>
        <v>40974.25</v>
      </c>
      <c r="W485" t="str">
        <f t="shared" si="75"/>
        <v>06</v>
      </c>
      <c r="X485" t="str">
        <f t="shared" si="76"/>
        <v>03</v>
      </c>
      <c r="Y485" t="str">
        <f t="shared" si="77"/>
        <v>2012</v>
      </c>
      <c r="Z485" s="17">
        <f t="shared" si="78"/>
        <v>11</v>
      </c>
    </row>
    <row r="486" spans="1:26" x14ac:dyDescent="0.3">
      <c r="A486">
        <v>483</v>
      </c>
      <c r="B486" s="4" t="s">
        <v>1013</v>
      </c>
      <c r="C486" s="3" t="s">
        <v>1014</v>
      </c>
      <c r="D486">
        <v>91400</v>
      </c>
      <c r="E486">
        <v>48236</v>
      </c>
      <c r="F486" s="17">
        <f t="shared" si="70"/>
        <v>52.774617067833695</v>
      </c>
      <c r="G486" t="s">
        <v>14</v>
      </c>
      <c r="H486">
        <v>554</v>
      </c>
      <c r="I486" t="s">
        <v>21</v>
      </c>
      <c r="J486" t="s">
        <v>22</v>
      </c>
      <c r="K486">
        <v>1576130400</v>
      </c>
      <c r="L486">
        <v>1576735200</v>
      </c>
      <c r="M486" t="b">
        <v>0</v>
      </c>
      <c r="N486" t="b">
        <v>0</v>
      </c>
      <c r="O486" t="s">
        <v>33</v>
      </c>
      <c r="P486" t="s">
        <v>2042</v>
      </c>
      <c r="Q486" t="s">
        <v>2043</v>
      </c>
      <c r="R486" s="8">
        <f t="shared" si="71"/>
        <v>43811.25</v>
      </c>
      <c r="S486" s="8" t="str">
        <f t="shared" si="72"/>
        <v>12</v>
      </c>
      <c r="T486" s="8" t="str">
        <f t="shared" si="79"/>
        <v>Dec</v>
      </c>
      <c r="U486" s="8" t="str">
        <f t="shared" si="73"/>
        <v>2019</v>
      </c>
      <c r="V486" s="8">
        <f t="shared" si="74"/>
        <v>43818.25</v>
      </c>
      <c r="W486" t="str">
        <f t="shared" si="75"/>
        <v>19</v>
      </c>
      <c r="X486" t="str">
        <f t="shared" si="76"/>
        <v>12</v>
      </c>
      <c r="Y486" t="str">
        <f t="shared" si="77"/>
        <v>2019</v>
      </c>
      <c r="Z486" s="17">
        <f t="shared" si="78"/>
        <v>7</v>
      </c>
    </row>
    <row r="487" spans="1:26" x14ac:dyDescent="0.3">
      <c r="A487">
        <v>484</v>
      </c>
      <c r="B487" s="4" t="s">
        <v>1015</v>
      </c>
      <c r="C487" s="3" t="s">
        <v>1016</v>
      </c>
      <c r="D487">
        <v>29600</v>
      </c>
      <c r="E487">
        <v>77021</v>
      </c>
      <c r="F487" s="17">
        <f t="shared" si="70"/>
        <v>260.20608108108109</v>
      </c>
      <c r="G487" t="s">
        <v>20</v>
      </c>
      <c r="H487">
        <v>1572</v>
      </c>
      <c r="I487" t="s">
        <v>40</v>
      </c>
      <c r="J487" t="s">
        <v>41</v>
      </c>
      <c r="K487">
        <v>1407128400</v>
      </c>
      <c r="L487">
        <v>1411362000</v>
      </c>
      <c r="M487" t="b">
        <v>0</v>
      </c>
      <c r="N487" t="b">
        <v>1</v>
      </c>
      <c r="O487" t="s">
        <v>17</v>
      </c>
      <c r="P487" t="s">
        <v>2036</v>
      </c>
      <c r="Q487" t="s">
        <v>2037</v>
      </c>
      <c r="R487" s="8">
        <f t="shared" si="71"/>
        <v>41855.208333333336</v>
      </c>
      <c r="S487" s="8" t="str">
        <f t="shared" si="72"/>
        <v>04</v>
      </c>
      <c r="T487" s="8" t="str">
        <f t="shared" si="79"/>
        <v>Aug</v>
      </c>
      <c r="U487" s="8" t="str">
        <f t="shared" si="73"/>
        <v>2014</v>
      </c>
      <c r="V487" s="8">
        <f t="shared" si="74"/>
        <v>41904.208333333336</v>
      </c>
      <c r="W487" t="str">
        <f t="shared" si="75"/>
        <v>22</v>
      </c>
      <c r="X487" t="str">
        <f t="shared" si="76"/>
        <v>09</v>
      </c>
      <c r="Y487" t="str">
        <f t="shared" si="77"/>
        <v>2014</v>
      </c>
      <c r="Z487" s="17">
        <f t="shared" si="78"/>
        <v>49</v>
      </c>
    </row>
    <row r="488" spans="1:26" ht="31.2" x14ac:dyDescent="0.3">
      <c r="A488">
        <v>485</v>
      </c>
      <c r="B488" s="4" t="s">
        <v>1017</v>
      </c>
      <c r="C488" s="3" t="s">
        <v>1018</v>
      </c>
      <c r="D488">
        <v>90600</v>
      </c>
      <c r="E488">
        <v>27844</v>
      </c>
      <c r="F488" s="17">
        <f t="shared" si="70"/>
        <v>30.73289183222958</v>
      </c>
      <c r="G488" t="s">
        <v>14</v>
      </c>
      <c r="H488">
        <v>648</v>
      </c>
      <c r="I488" t="s">
        <v>40</v>
      </c>
      <c r="J488" t="s">
        <v>41</v>
      </c>
      <c r="K488">
        <v>1560142800</v>
      </c>
      <c r="L488">
        <v>1563685200</v>
      </c>
      <c r="M488" t="b">
        <v>0</v>
      </c>
      <c r="N488" t="b">
        <v>0</v>
      </c>
      <c r="O488" t="s">
        <v>33</v>
      </c>
      <c r="P488" t="s">
        <v>2042</v>
      </c>
      <c r="Q488" t="s">
        <v>2043</v>
      </c>
      <c r="R488" s="8">
        <f t="shared" si="71"/>
        <v>43626.208333333328</v>
      </c>
      <c r="S488" s="8" t="str">
        <f t="shared" si="72"/>
        <v>10</v>
      </c>
      <c r="T488" s="8" t="str">
        <f t="shared" si="79"/>
        <v>Jun</v>
      </c>
      <c r="U488" s="8" t="str">
        <f t="shared" si="73"/>
        <v>2019</v>
      </c>
      <c r="V488" s="8">
        <f t="shared" si="74"/>
        <v>43667.208333333328</v>
      </c>
      <c r="W488" t="str">
        <f t="shared" si="75"/>
        <v>21</v>
      </c>
      <c r="X488" t="str">
        <f t="shared" si="76"/>
        <v>07</v>
      </c>
      <c r="Y488" t="str">
        <f t="shared" si="77"/>
        <v>2019</v>
      </c>
      <c r="Z488" s="17">
        <f t="shared" si="78"/>
        <v>41</v>
      </c>
    </row>
    <row r="489" spans="1:26" ht="31.2" x14ac:dyDescent="0.3">
      <c r="A489">
        <v>486</v>
      </c>
      <c r="B489" s="4" t="s">
        <v>1019</v>
      </c>
      <c r="C489" s="3" t="s">
        <v>1020</v>
      </c>
      <c r="D489">
        <v>5200</v>
      </c>
      <c r="E489">
        <v>702</v>
      </c>
      <c r="F489" s="17">
        <f t="shared" si="70"/>
        <v>13.5</v>
      </c>
      <c r="G489" t="s">
        <v>14</v>
      </c>
      <c r="H489">
        <v>21</v>
      </c>
      <c r="I489" t="s">
        <v>40</v>
      </c>
      <c r="J489" t="s">
        <v>41</v>
      </c>
      <c r="K489">
        <v>1520575200</v>
      </c>
      <c r="L489">
        <v>1521867600</v>
      </c>
      <c r="M489" t="b">
        <v>0</v>
      </c>
      <c r="N489" t="b">
        <v>1</v>
      </c>
      <c r="O489" t="s">
        <v>206</v>
      </c>
      <c r="P489" t="s">
        <v>2050</v>
      </c>
      <c r="Q489" t="s">
        <v>2062</v>
      </c>
      <c r="R489" s="8">
        <f t="shared" si="71"/>
        <v>43168.25</v>
      </c>
      <c r="S489" s="8" t="str">
        <f t="shared" si="72"/>
        <v>09</v>
      </c>
      <c r="T489" s="8" t="str">
        <f t="shared" si="79"/>
        <v>Mar</v>
      </c>
      <c r="U489" s="8" t="str">
        <f t="shared" si="73"/>
        <v>2018</v>
      </c>
      <c r="V489" s="8">
        <f t="shared" si="74"/>
        <v>43183.208333333328</v>
      </c>
      <c r="W489" t="str">
        <f t="shared" si="75"/>
        <v>24</v>
      </c>
      <c r="X489" t="str">
        <f t="shared" si="76"/>
        <v>03</v>
      </c>
      <c r="Y489" t="str">
        <f t="shared" si="77"/>
        <v>2018</v>
      </c>
      <c r="Z489" s="17">
        <f t="shared" si="78"/>
        <v>14.958333333328483</v>
      </c>
    </row>
    <row r="490" spans="1:26" x14ac:dyDescent="0.3">
      <c r="A490">
        <v>487</v>
      </c>
      <c r="B490" s="4" t="s">
        <v>1021</v>
      </c>
      <c r="C490" s="3" t="s">
        <v>1022</v>
      </c>
      <c r="D490">
        <v>110300</v>
      </c>
      <c r="E490">
        <v>197024</v>
      </c>
      <c r="F490" s="17">
        <f t="shared" si="70"/>
        <v>178.62556663644605</v>
      </c>
      <c r="G490" t="s">
        <v>20</v>
      </c>
      <c r="H490">
        <v>2346</v>
      </c>
      <c r="I490" t="s">
        <v>21</v>
      </c>
      <c r="J490" t="s">
        <v>22</v>
      </c>
      <c r="K490">
        <v>1492664400</v>
      </c>
      <c r="L490">
        <v>1495515600</v>
      </c>
      <c r="M490" t="b">
        <v>0</v>
      </c>
      <c r="N490" t="b">
        <v>0</v>
      </c>
      <c r="O490" t="s">
        <v>33</v>
      </c>
      <c r="P490" t="s">
        <v>2042</v>
      </c>
      <c r="Q490" t="s">
        <v>2043</v>
      </c>
      <c r="R490" s="8">
        <f t="shared" si="71"/>
        <v>42845.208333333328</v>
      </c>
      <c r="S490" s="8" t="str">
        <f t="shared" si="72"/>
        <v>20</v>
      </c>
      <c r="T490" s="8" t="str">
        <f t="shared" si="79"/>
        <v>Apr</v>
      </c>
      <c r="U490" s="8" t="str">
        <f t="shared" si="73"/>
        <v>2017</v>
      </c>
      <c r="V490" s="8">
        <f t="shared" si="74"/>
        <v>42878.208333333328</v>
      </c>
      <c r="W490" t="str">
        <f t="shared" si="75"/>
        <v>23</v>
      </c>
      <c r="X490" t="str">
        <f t="shared" si="76"/>
        <v>05</v>
      </c>
      <c r="Y490" t="str">
        <f t="shared" si="77"/>
        <v>2017</v>
      </c>
      <c r="Z490" s="17">
        <f t="shared" si="78"/>
        <v>33</v>
      </c>
    </row>
    <row r="491" spans="1:26" x14ac:dyDescent="0.3">
      <c r="A491">
        <v>488</v>
      </c>
      <c r="B491" s="4" t="s">
        <v>1023</v>
      </c>
      <c r="C491" s="3" t="s">
        <v>1024</v>
      </c>
      <c r="D491">
        <v>5300</v>
      </c>
      <c r="E491">
        <v>11663</v>
      </c>
      <c r="F491" s="17">
        <f t="shared" si="70"/>
        <v>220.0566037735849</v>
      </c>
      <c r="G491" t="s">
        <v>20</v>
      </c>
      <c r="H491">
        <v>115</v>
      </c>
      <c r="I491" t="s">
        <v>21</v>
      </c>
      <c r="J491" t="s">
        <v>22</v>
      </c>
      <c r="K491">
        <v>1454479200</v>
      </c>
      <c r="L491">
        <v>1455948000</v>
      </c>
      <c r="M491" t="b">
        <v>0</v>
      </c>
      <c r="N491" t="b">
        <v>0</v>
      </c>
      <c r="O491" t="s">
        <v>33</v>
      </c>
      <c r="P491" t="s">
        <v>2042</v>
      </c>
      <c r="Q491" t="s">
        <v>2043</v>
      </c>
      <c r="R491" s="8">
        <f t="shared" si="71"/>
        <v>42403.25</v>
      </c>
      <c r="S491" s="8" t="str">
        <f t="shared" si="72"/>
        <v>03</v>
      </c>
      <c r="T491" s="8" t="str">
        <f t="shared" si="79"/>
        <v>Feb</v>
      </c>
      <c r="U491" s="8" t="str">
        <f t="shared" si="73"/>
        <v>2016</v>
      </c>
      <c r="V491" s="8">
        <f t="shared" si="74"/>
        <v>42420.25</v>
      </c>
      <c r="W491" t="str">
        <f t="shared" si="75"/>
        <v>20</v>
      </c>
      <c r="X491" t="str">
        <f t="shared" si="76"/>
        <v>02</v>
      </c>
      <c r="Y491" t="str">
        <f t="shared" si="77"/>
        <v>2016</v>
      </c>
      <c r="Z491" s="17">
        <f t="shared" si="78"/>
        <v>17</v>
      </c>
    </row>
    <row r="492" spans="1:26" x14ac:dyDescent="0.3">
      <c r="A492">
        <v>489</v>
      </c>
      <c r="B492" s="4" t="s">
        <v>1025</v>
      </c>
      <c r="C492" s="3" t="s">
        <v>1026</v>
      </c>
      <c r="D492">
        <v>9200</v>
      </c>
      <c r="E492">
        <v>9339</v>
      </c>
      <c r="F492" s="17">
        <f t="shared" si="70"/>
        <v>101.5108695652174</v>
      </c>
      <c r="G492" t="s">
        <v>20</v>
      </c>
      <c r="H492">
        <v>85</v>
      </c>
      <c r="I492" t="s">
        <v>107</v>
      </c>
      <c r="J492" t="s">
        <v>108</v>
      </c>
      <c r="K492">
        <v>1281934800</v>
      </c>
      <c r="L492">
        <v>1282366800</v>
      </c>
      <c r="M492" t="b">
        <v>0</v>
      </c>
      <c r="N492" t="b">
        <v>0</v>
      </c>
      <c r="O492" t="s">
        <v>65</v>
      </c>
      <c r="P492" t="s">
        <v>2040</v>
      </c>
      <c r="Q492" t="s">
        <v>2049</v>
      </c>
      <c r="R492" s="8">
        <f t="shared" si="71"/>
        <v>40406.208333333336</v>
      </c>
      <c r="S492" s="8" t="str">
        <f t="shared" si="72"/>
        <v>16</v>
      </c>
      <c r="T492" s="8" t="str">
        <f t="shared" si="79"/>
        <v>Aug</v>
      </c>
      <c r="U492" s="8" t="str">
        <f t="shared" si="73"/>
        <v>2010</v>
      </c>
      <c r="V492" s="8">
        <f t="shared" si="74"/>
        <v>40411.208333333336</v>
      </c>
      <c r="W492" t="str">
        <f t="shared" si="75"/>
        <v>21</v>
      </c>
      <c r="X492" t="str">
        <f t="shared" si="76"/>
        <v>08</v>
      </c>
      <c r="Y492" t="str">
        <f t="shared" si="77"/>
        <v>2010</v>
      </c>
      <c r="Z492" s="17">
        <f t="shared" si="78"/>
        <v>5</v>
      </c>
    </row>
    <row r="493" spans="1:26" ht="31.2" x14ac:dyDescent="0.3">
      <c r="A493">
        <v>490</v>
      </c>
      <c r="B493" s="4" t="s">
        <v>1027</v>
      </c>
      <c r="C493" s="3" t="s">
        <v>1028</v>
      </c>
      <c r="D493">
        <v>2400</v>
      </c>
      <c r="E493">
        <v>4596</v>
      </c>
      <c r="F493" s="17">
        <f t="shared" si="70"/>
        <v>191.5</v>
      </c>
      <c r="G493" t="s">
        <v>20</v>
      </c>
      <c r="H493">
        <v>144</v>
      </c>
      <c r="I493" t="s">
        <v>21</v>
      </c>
      <c r="J493" t="s">
        <v>22</v>
      </c>
      <c r="K493">
        <v>1573970400</v>
      </c>
      <c r="L493">
        <v>1574575200</v>
      </c>
      <c r="M493" t="b">
        <v>0</v>
      </c>
      <c r="N493" t="b">
        <v>0</v>
      </c>
      <c r="O493" t="s">
        <v>1029</v>
      </c>
      <c r="P493" t="s">
        <v>2067</v>
      </c>
      <c r="Q493" t="s">
        <v>2068</v>
      </c>
      <c r="R493" s="8">
        <f t="shared" si="71"/>
        <v>43786.25</v>
      </c>
      <c r="S493" s="8" t="str">
        <f t="shared" si="72"/>
        <v>17</v>
      </c>
      <c r="T493" s="8" t="str">
        <f t="shared" si="79"/>
        <v>Nov</v>
      </c>
      <c r="U493" s="8" t="str">
        <f t="shared" si="73"/>
        <v>2019</v>
      </c>
      <c r="V493" s="8">
        <f t="shared" si="74"/>
        <v>43793.25</v>
      </c>
      <c r="W493" t="str">
        <f t="shared" si="75"/>
        <v>24</v>
      </c>
      <c r="X493" t="str">
        <f t="shared" si="76"/>
        <v>11</v>
      </c>
      <c r="Y493" t="str">
        <f t="shared" si="77"/>
        <v>2019</v>
      </c>
      <c r="Z493" s="17">
        <f t="shared" si="78"/>
        <v>7</v>
      </c>
    </row>
    <row r="494" spans="1:26" ht="31.2" x14ac:dyDescent="0.3">
      <c r="A494">
        <v>491</v>
      </c>
      <c r="B494" s="4" t="s">
        <v>1030</v>
      </c>
      <c r="C494" s="3" t="s">
        <v>1031</v>
      </c>
      <c r="D494">
        <v>56800</v>
      </c>
      <c r="E494">
        <v>173437</v>
      </c>
      <c r="F494" s="17">
        <f t="shared" si="70"/>
        <v>305.34683098591546</v>
      </c>
      <c r="G494" t="s">
        <v>20</v>
      </c>
      <c r="H494">
        <v>2443</v>
      </c>
      <c r="I494" t="s">
        <v>21</v>
      </c>
      <c r="J494" t="s">
        <v>22</v>
      </c>
      <c r="K494">
        <v>1372654800</v>
      </c>
      <c r="L494">
        <v>1374901200</v>
      </c>
      <c r="M494" t="b">
        <v>0</v>
      </c>
      <c r="N494" t="b">
        <v>1</v>
      </c>
      <c r="O494" t="s">
        <v>17</v>
      </c>
      <c r="P494" t="s">
        <v>2036</v>
      </c>
      <c r="Q494" t="s">
        <v>2037</v>
      </c>
      <c r="R494" s="8">
        <f t="shared" si="71"/>
        <v>41456.208333333336</v>
      </c>
      <c r="S494" s="8" t="str">
        <f t="shared" si="72"/>
        <v>01</v>
      </c>
      <c r="T494" s="8" t="str">
        <f t="shared" si="79"/>
        <v>Jul</v>
      </c>
      <c r="U494" s="8" t="str">
        <f t="shared" si="73"/>
        <v>2013</v>
      </c>
      <c r="V494" s="8">
        <f t="shared" si="74"/>
        <v>41482.208333333336</v>
      </c>
      <c r="W494" t="str">
        <f t="shared" si="75"/>
        <v>27</v>
      </c>
      <c r="X494" t="str">
        <f t="shared" si="76"/>
        <v>07</v>
      </c>
      <c r="Y494" t="str">
        <f t="shared" si="77"/>
        <v>2013</v>
      </c>
      <c r="Z494" s="17">
        <f t="shared" si="78"/>
        <v>26</v>
      </c>
    </row>
    <row r="495" spans="1:26" x14ac:dyDescent="0.3">
      <c r="A495">
        <v>492</v>
      </c>
      <c r="B495" s="4" t="s">
        <v>1032</v>
      </c>
      <c r="C495" s="3" t="s">
        <v>1033</v>
      </c>
      <c r="D495">
        <v>191000</v>
      </c>
      <c r="E495">
        <v>45831</v>
      </c>
      <c r="F495" s="17">
        <f t="shared" si="70"/>
        <v>23.995287958115181</v>
      </c>
      <c r="G495" t="s">
        <v>74</v>
      </c>
      <c r="H495">
        <v>595</v>
      </c>
      <c r="I495" t="s">
        <v>21</v>
      </c>
      <c r="J495" t="s">
        <v>22</v>
      </c>
      <c r="K495">
        <v>1275886800</v>
      </c>
      <c r="L495">
        <v>1278910800</v>
      </c>
      <c r="M495" t="b">
        <v>1</v>
      </c>
      <c r="N495" t="b">
        <v>1</v>
      </c>
      <c r="O495" t="s">
        <v>100</v>
      </c>
      <c r="P495" t="s">
        <v>2044</v>
      </c>
      <c r="Q495" t="s">
        <v>2055</v>
      </c>
      <c r="R495" s="8">
        <f t="shared" si="71"/>
        <v>40336.208333333336</v>
      </c>
      <c r="S495" s="8" t="str">
        <f t="shared" si="72"/>
        <v>07</v>
      </c>
      <c r="T495" s="8" t="str">
        <f t="shared" si="79"/>
        <v>Jun</v>
      </c>
      <c r="U495" s="8" t="str">
        <f t="shared" si="73"/>
        <v>2010</v>
      </c>
      <c r="V495" s="8">
        <f t="shared" si="74"/>
        <v>40371.208333333336</v>
      </c>
      <c r="W495" t="str">
        <f t="shared" si="75"/>
        <v>12</v>
      </c>
      <c r="X495" t="str">
        <f t="shared" si="76"/>
        <v>07</v>
      </c>
      <c r="Y495" t="str">
        <f t="shared" si="77"/>
        <v>2010</v>
      </c>
      <c r="Z495" s="17">
        <f t="shared" si="78"/>
        <v>35</v>
      </c>
    </row>
    <row r="496" spans="1:26" x14ac:dyDescent="0.3">
      <c r="A496">
        <v>493</v>
      </c>
      <c r="B496" s="4" t="s">
        <v>1034</v>
      </c>
      <c r="C496" s="3" t="s">
        <v>1035</v>
      </c>
      <c r="D496">
        <v>900</v>
      </c>
      <c r="E496">
        <v>6514</v>
      </c>
      <c r="F496" s="17">
        <f t="shared" si="70"/>
        <v>723.77777777777771</v>
      </c>
      <c r="G496" t="s">
        <v>20</v>
      </c>
      <c r="H496">
        <v>64</v>
      </c>
      <c r="I496" t="s">
        <v>21</v>
      </c>
      <c r="J496" t="s">
        <v>22</v>
      </c>
      <c r="K496">
        <v>1561784400</v>
      </c>
      <c r="L496">
        <v>1562907600</v>
      </c>
      <c r="M496" t="b">
        <v>0</v>
      </c>
      <c r="N496" t="b">
        <v>0</v>
      </c>
      <c r="O496" t="s">
        <v>122</v>
      </c>
      <c r="P496" t="s">
        <v>2057</v>
      </c>
      <c r="Q496" t="s">
        <v>2058</v>
      </c>
      <c r="R496" s="8">
        <f t="shared" si="71"/>
        <v>43645.208333333328</v>
      </c>
      <c r="S496" s="8" t="str">
        <f t="shared" si="72"/>
        <v>29</v>
      </c>
      <c r="T496" s="8" t="str">
        <f t="shared" si="79"/>
        <v>Jun</v>
      </c>
      <c r="U496" s="8" t="str">
        <f t="shared" si="73"/>
        <v>2019</v>
      </c>
      <c r="V496" s="8">
        <f t="shared" si="74"/>
        <v>43658.208333333328</v>
      </c>
      <c r="W496" t="str">
        <f t="shared" si="75"/>
        <v>12</v>
      </c>
      <c r="X496" t="str">
        <f t="shared" si="76"/>
        <v>07</v>
      </c>
      <c r="Y496" t="str">
        <f t="shared" si="77"/>
        <v>2019</v>
      </c>
      <c r="Z496" s="17">
        <f t="shared" si="78"/>
        <v>13</v>
      </c>
    </row>
    <row r="497" spans="1:26" ht="31.2" x14ac:dyDescent="0.3">
      <c r="A497">
        <v>494</v>
      </c>
      <c r="B497" s="4" t="s">
        <v>1036</v>
      </c>
      <c r="C497" s="3" t="s">
        <v>1037</v>
      </c>
      <c r="D497">
        <v>2500</v>
      </c>
      <c r="E497">
        <v>13684</v>
      </c>
      <c r="F497" s="17">
        <f t="shared" si="70"/>
        <v>547.36</v>
      </c>
      <c r="G497" t="s">
        <v>20</v>
      </c>
      <c r="H497">
        <v>268</v>
      </c>
      <c r="I497" t="s">
        <v>21</v>
      </c>
      <c r="J497" t="s">
        <v>22</v>
      </c>
      <c r="K497">
        <v>1332392400</v>
      </c>
      <c r="L497">
        <v>1332478800</v>
      </c>
      <c r="M497" t="b">
        <v>0</v>
      </c>
      <c r="N497" t="b">
        <v>0</v>
      </c>
      <c r="O497" t="s">
        <v>65</v>
      </c>
      <c r="P497" t="s">
        <v>2040</v>
      </c>
      <c r="Q497" t="s">
        <v>2049</v>
      </c>
      <c r="R497" s="8">
        <f t="shared" si="71"/>
        <v>40990.208333333336</v>
      </c>
      <c r="S497" s="8" t="str">
        <f t="shared" si="72"/>
        <v>22</v>
      </c>
      <c r="T497" s="8" t="str">
        <f t="shared" si="79"/>
        <v>Mar</v>
      </c>
      <c r="U497" s="8" t="str">
        <f t="shared" si="73"/>
        <v>2012</v>
      </c>
      <c r="V497" s="8">
        <f t="shared" si="74"/>
        <v>40991.208333333336</v>
      </c>
      <c r="W497" t="str">
        <f t="shared" si="75"/>
        <v>23</v>
      </c>
      <c r="X497" t="str">
        <f t="shared" si="76"/>
        <v>03</v>
      </c>
      <c r="Y497" t="str">
        <f t="shared" si="77"/>
        <v>2012</v>
      </c>
      <c r="Z497" s="17">
        <f t="shared" si="78"/>
        <v>1</v>
      </c>
    </row>
    <row r="498" spans="1:26" x14ac:dyDescent="0.3">
      <c r="A498">
        <v>495</v>
      </c>
      <c r="B498" s="4" t="s">
        <v>1038</v>
      </c>
      <c r="C498" s="3" t="s">
        <v>1039</v>
      </c>
      <c r="D498">
        <v>3200</v>
      </c>
      <c r="E498">
        <v>13264</v>
      </c>
      <c r="F498" s="17">
        <f t="shared" si="70"/>
        <v>414.49999999999994</v>
      </c>
      <c r="G498" t="s">
        <v>20</v>
      </c>
      <c r="H498">
        <v>195</v>
      </c>
      <c r="I498" t="s">
        <v>36</v>
      </c>
      <c r="J498" t="s">
        <v>37</v>
      </c>
      <c r="K498">
        <v>1402376400</v>
      </c>
      <c r="L498">
        <v>1402722000</v>
      </c>
      <c r="M498" t="b">
        <v>0</v>
      </c>
      <c r="N498" t="b">
        <v>0</v>
      </c>
      <c r="O498" t="s">
        <v>33</v>
      </c>
      <c r="P498" t="s">
        <v>2042</v>
      </c>
      <c r="Q498" t="s">
        <v>2043</v>
      </c>
      <c r="R498" s="8">
        <f t="shared" si="71"/>
        <v>41800.208333333336</v>
      </c>
      <c r="S498" s="8" t="str">
        <f t="shared" si="72"/>
        <v>10</v>
      </c>
      <c r="T498" s="8" t="str">
        <f t="shared" si="79"/>
        <v>Jun</v>
      </c>
      <c r="U498" s="8" t="str">
        <f t="shared" si="73"/>
        <v>2014</v>
      </c>
      <c r="V498" s="8">
        <f t="shared" si="74"/>
        <v>41804.208333333336</v>
      </c>
      <c r="W498" t="str">
        <f t="shared" si="75"/>
        <v>14</v>
      </c>
      <c r="X498" t="str">
        <f t="shared" si="76"/>
        <v>06</v>
      </c>
      <c r="Y498" t="str">
        <f t="shared" si="77"/>
        <v>2014</v>
      </c>
      <c r="Z498" s="17">
        <f t="shared" si="78"/>
        <v>4</v>
      </c>
    </row>
    <row r="499" spans="1:26" x14ac:dyDescent="0.3">
      <c r="A499">
        <v>496</v>
      </c>
      <c r="B499" s="4" t="s">
        <v>1040</v>
      </c>
      <c r="C499" s="3" t="s">
        <v>1041</v>
      </c>
      <c r="D499">
        <v>183800</v>
      </c>
      <c r="E499">
        <v>1667</v>
      </c>
      <c r="F499" s="17">
        <f t="shared" si="70"/>
        <v>0.90696409140369971</v>
      </c>
      <c r="G499" t="s">
        <v>14</v>
      </c>
      <c r="H499">
        <v>54</v>
      </c>
      <c r="I499" t="s">
        <v>21</v>
      </c>
      <c r="J499" t="s">
        <v>22</v>
      </c>
      <c r="K499">
        <v>1495342800</v>
      </c>
      <c r="L499">
        <v>1496811600</v>
      </c>
      <c r="M499" t="b">
        <v>0</v>
      </c>
      <c r="N499" t="b">
        <v>0</v>
      </c>
      <c r="O499" t="s">
        <v>71</v>
      </c>
      <c r="P499" t="s">
        <v>2044</v>
      </c>
      <c r="Q499" t="s">
        <v>2052</v>
      </c>
      <c r="R499" s="8">
        <f t="shared" si="71"/>
        <v>42876.208333333328</v>
      </c>
      <c r="S499" s="8" t="str">
        <f t="shared" si="72"/>
        <v>21</v>
      </c>
      <c r="T499" s="8" t="str">
        <f t="shared" si="79"/>
        <v>May</v>
      </c>
      <c r="U499" s="8" t="str">
        <f t="shared" si="73"/>
        <v>2017</v>
      </c>
      <c r="V499" s="8">
        <f t="shared" si="74"/>
        <v>42893.208333333328</v>
      </c>
      <c r="W499" t="str">
        <f t="shared" si="75"/>
        <v>07</v>
      </c>
      <c r="X499" t="str">
        <f t="shared" si="76"/>
        <v>06</v>
      </c>
      <c r="Y499" t="str">
        <f t="shared" si="77"/>
        <v>2017</v>
      </c>
      <c r="Z499" s="17">
        <f t="shared" si="78"/>
        <v>17</v>
      </c>
    </row>
    <row r="500" spans="1:26" x14ac:dyDescent="0.3">
      <c r="A500">
        <v>497</v>
      </c>
      <c r="B500" s="4" t="s">
        <v>1042</v>
      </c>
      <c r="C500" s="3" t="s">
        <v>1043</v>
      </c>
      <c r="D500">
        <v>9800</v>
      </c>
      <c r="E500">
        <v>3349</v>
      </c>
      <c r="F500" s="17">
        <f t="shared" si="70"/>
        <v>34.173469387755098</v>
      </c>
      <c r="G500" t="s">
        <v>14</v>
      </c>
      <c r="H500">
        <v>120</v>
      </c>
      <c r="I500" t="s">
        <v>21</v>
      </c>
      <c r="J500" t="s">
        <v>22</v>
      </c>
      <c r="K500">
        <v>1482213600</v>
      </c>
      <c r="L500">
        <v>1482213600</v>
      </c>
      <c r="M500" t="b">
        <v>0</v>
      </c>
      <c r="N500" t="b">
        <v>1</v>
      </c>
      <c r="O500" t="s">
        <v>65</v>
      </c>
      <c r="P500" t="s">
        <v>2040</v>
      </c>
      <c r="Q500" t="s">
        <v>2049</v>
      </c>
      <c r="R500" s="8">
        <f t="shared" si="71"/>
        <v>42724.25</v>
      </c>
      <c r="S500" s="8" t="str">
        <f t="shared" si="72"/>
        <v>20</v>
      </c>
      <c r="T500" s="8" t="str">
        <f t="shared" si="79"/>
        <v>Dec</v>
      </c>
      <c r="U500" s="8" t="str">
        <f t="shared" si="73"/>
        <v>2016</v>
      </c>
      <c r="V500" s="8">
        <f t="shared" si="74"/>
        <v>42724.25</v>
      </c>
      <c r="W500" t="str">
        <f t="shared" si="75"/>
        <v>20</v>
      </c>
      <c r="X500" t="str">
        <f t="shared" si="76"/>
        <v>12</v>
      </c>
      <c r="Y500" t="str">
        <f t="shared" si="77"/>
        <v>2016</v>
      </c>
      <c r="Z500" s="17">
        <f t="shared" si="78"/>
        <v>0</v>
      </c>
    </row>
    <row r="501" spans="1:26" x14ac:dyDescent="0.3">
      <c r="A501">
        <v>498</v>
      </c>
      <c r="B501" s="4" t="s">
        <v>1044</v>
      </c>
      <c r="C501" s="3" t="s">
        <v>1045</v>
      </c>
      <c r="D501">
        <v>193400</v>
      </c>
      <c r="E501">
        <v>46317</v>
      </c>
      <c r="F501" s="17">
        <f t="shared" si="70"/>
        <v>23.948810754912099</v>
      </c>
      <c r="G501" t="s">
        <v>14</v>
      </c>
      <c r="H501">
        <v>579</v>
      </c>
      <c r="I501" t="s">
        <v>36</v>
      </c>
      <c r="J501" t="s">
        <v>37</v>
      </c>
      <c r="K501">
        <v>1420092000</v>
      </c>
      <c r="L501">
        <v>1420264800</v>
      </c>
      <c r="M501" t="b">
        <v>0</v>
      </c>
      <c r="N501" t="b">
        <v>0</v>
      </c>
      <c r="O501" t="s">
        <v>28</v>
      </c>
      <c r="P501" t="s">
        <v>2040</v>
      </c>
      <c r="Q501" t="s">
        <v>2041</v>
      </c>
      <c r="R501" s="8">
        <f t="shared" si="71"/>
        <v>42005.25</v>
      </c>
      <c r="S501" s="8" t="str">
        <f t="shared" si="72"/>
        <v>01</v>
      </c>
      <c r="T501" s="8" t="str">
        <f t="shared" si="79"/>
        <v>Jan</v>
      </c>
      <c r="U501" s="8" t="str">
        <f t="shared" si="73"/>
        <v>2015</v>
      </c>
      <c r="V501" s="8">
        <f t="shared" si="74"/>
        <v>42007.25</v>
      </c>
      <c r="W501" t="str">
        <f t="shared" si="75"/>
        <v>03</v>
      </c>
      <c r="X501" t="str">
        <f t="shared" si="76"/>
        <v>01</v>
      </c>
      <c r="Y501" t="str">
        <f t="shared" si="77"/>
        <v>2015</v>
      </c>
      <c r="Z501" s="17">
        <f t="shared" si="78"/>
        <v>2</v>
      </c>
    </row>
    <row r="502" spans="1:26" ht="31.2" x14ac:dyDescent="0.3">
      <c r="A502">
        <v>499</v>
      </c>
      <c r="B502" s="4" t="s">
        <v>1046</v>
      </c>
      <c r="C502" s="3" t="s">
        <v>1047</v>
      </c>
      <c r="D502">
        <v>163800</v>
      </c>
      <c r="E502">
        <v>78743</v>
      </c>
      <c r="F502" s="17">
        <f t="shared" si="70"/>
        <v>48.072649572649574</v>
      </c>
      <c r="G502" t="s">
        <v>14</v>
      </c>
      <c r="H502">
        <v>2072</v>
      </c>
      <c r="I502" t="s">
        <v>21</v>
      </c>
      <c r="J502" t="s">
        <v>22</v>
      </c>
      <c r="K502">
        <v>1458018000</v>
      </c>
      <c r="L502">
        <v>1458450000</v>
      </c>
      <c r="M502" t="b">
        <v>0</v>
      </c>
      <c r="N502" t="b">
        <v>1</v>
      </c>
      <c r="O502" t="s">
        <v>42</v>
      </c>
      <c r="P502" t="s">
        <v>2044</v>
      </c>
      <c r="Q502" t="s">
        <v>2045</v>
      </c>
      <c r="R502" s="8">
        <f t="shared" si="71"/>
        <v>42444.208333333328</v>
      </c>
      <c r="S502" s="8" t="str">
        <f t="shared" si="72"/>
        <v>15</v>
      </c>
      <c r="T502" s="8" t="str">
        <f t="shared" si="79"/>
        <v>Mar</v>
      </c>
      <c r="U502" s="8" t="str">
        <f t="shared" si="73"/>
        <v>2016</v>
      </c>
      <c r="V502" s="8">
        <f t="shared" si="74"/>
        <v>42449.208333333328</v>
      </c>
      <c r="W502" t="str">
        <f t="shared" si="75"/>
        <v>20</v>
      </c>
      <c r="X502" t="str">
        <f t="shared" si="76"/>
        <v>03</v>
      </c>
      <c r="Y502" t="str">
        <f t="shared" si="77"/>
        <v>2016</v>
      </c>
      <c r="Z502" s="17">
        <f t="shared" si="78"/>
        <v>5</v>
      </c>
    </row>
    <row r="503" spans="1:26" x14ac:dyDescent="0.3">
      <c r="A503">
        <v>500</v>
      </c>
      <c r="B503" s="4" t="s">
        <v>1048</v>
      </c>
      <c r="C503" s="3" t="s">
        <v>1049</v>
      </c>
      <c r="D503">
        <v>100</v>
      </c>
      <c r="E503">
        <v>0</v>
      </c>
      <c r="F503" s="17">
        <f t="shared" si="70"/>
        <v>0</v>
      </c>
      <c r="G503" t="s">
        <v>14</v>
      </c>
      <c r="H503">
        <v>0</v>
      </c>
      <c r="I503" t="s">
        <v>21</v>
      </c>
      <c r="J503" t="s">
        <v>22</v>
      </c>
      <c r="K503">
        <v>1367384400</v>
      </c>
      <c r="L503">
        <v>1369803600</v>
      </c>
      <c r="M503" t="b">
        <v>0</v>
      </c>
      <c r="N503" t="b">
        <v>1</v>
      </c>
      <c r="O503" t="s">
        <v>33</v>
      </c>
      <c r="P503" t="s">
        <v>2042</v>
      </c>
      <c r="Q503" t="s">
        <v>2043</v>
      </c>
      <c r="R503" s="8">
        <f t="shared" si="71"/>
        <v>41395.208333333336</v>
      </c>
      <c r="S503" s="8" t="str">
        <f t="shared" si="72"/>
        <v>01</v>
      </c>
      <c r="T503" s="8" t="str">
        <f t="shared" si="79"/>
        <v>May</v>
      </c>
      <c r="U503" s="8" t="str">
        <f t="shared" si="73"/>
        <v>2013</v>
      </c>
      <c r="V503" s="8">
        <f t="shared" si="74"/>
        <v>41423.208333333336</v>
      </c>
      <c r="W503" t="str">
        <f t="shared" si="75"/>
        <v>29</v>
      </c>
      <c r="X503" t="str">
        <f t="shared" si="76"/>
        <v>05</v>
      </c>
      <c r="Y503" t="str">
        <f t="shared" si="77"/>
        <v>2013</v>
      </c>
      <c r="Z503" s="17">
        <f t="shared" si="78"/>
        <v>28</v>
      </c>
    </row>
    <row r="504" spans="1:26" x14ac:dyDescent="0.3">
      <c r="A504">
        <v>501</v>
      </c>
      <c r="B504" s="4" t="s">
        <v>1050</v>
      </c>
      <c r="C504" s="3" t="s">
        <v>1051</v>
      </c>
      <c r="D504">
        <v>153600</v>
      </c>
      <c r="E504">
        <v>107743</v>
      </c>
      <c r="F504" s="17">
        <f t="shared" si="70"/>
        <v>70.145182291666657</v>
      </c>
      <c r="G504" t="s">
        <v>14</v>
      </c>
      <c r="H504">
        <v>1796</v>
      </c>
      <c r="I504" t="s">
        <v>21</v>
      </c>
      <c r="J504" t="s">
        <v>22</v>
      </c>
      <c r="K504">
        <v>1363064400</v>
      </c>
      <c r="L504">
        <v>1363237200</v>
      </c>
      <c r="M504" t="b">
        <v>0</v>
      </c>
      <c r="N504" t="b">
        <v>0</v>
      </c>
      <c r="O504" t="s">
        <v>42</v>
      </c>
      <c r="P504" t="s">
        <v>2044</v>
      </c>
      <c r="Q504" t="s">
        <v>2045</v>
      </c>
      <c r="R504" s="8">
        <f t="shared" si="71"/>
        <v>41345.208333333336</v>
      </c>
      <c r="S504" s="8" t="str">
        <f t="shared" si="72"/>
        <v>12</v>
      </c>
      <c r="T504" s="8" t="str">
        <f t="shared" si="79"/>
        <v>Mar</v>
      </c>
      <c r="U504" s="8" t="str">
        <f t="shared" si="73"/>
        <v>2013</v>
      </c>
      <c r="V504" s="8">
        <f t="shared" si="74"/>
        <v>41347.208333333336</v>
      </c>
      <c r="W504" t="str">
        <f t="shared" si="75"/>
        <v>14</v>
      </c>
      <c r="X504" t="str">
        <f t="shared" si="76"/>
        <v>03</v>
      </c>
      <c r="Y504" t="str">
        <f t="shared" si="77"/>
        <v>2013</v>
      </c>
      <c r="Z504" s="17">
        <f t="shared" si="78"/>
        <v>2</v>
      </c>
    </row>
    <row r="505" spans="1:26" x14ac:dyDescent="0.3">
      <c r="A505">
        <v>502</v>
      </c>
      <c r="B505" s="4" t="s">
        <v>477</v>
      </c>
      <c r="C505" s="3" t="s">
        <v>1052</v>
      </c>
      <c r="D505">
        <v>1300</v>
      </c>
      <c r="E505">
        <v>6889</v>
      </c>
      <c r="F505" s="17">
        <f t="shared" si="70"/>
        <v>529.92307692307691</v>
      </c>
      <c r="G505" t="s">
        <v>20</v>
      </c>
      <c r="H505">
        <v>186</v>
      </c>
      <c r="I505" t="s">
        <v>26</v>
      </c>
      <c r="J505" t="s">
        <v>27</v>
      </c>
      <c r="K505">
        <v>1343365200</v>
      </c>
      <c r="L505">
        <v>1345870800</v>
      </c>
      <c r="M505" t="b">
        <v>0</v>
      </c>
      <c r="N505" t="b">
        <v>1</v>
      </c>
      <c r="O505" t="s">
        <v>89</v>
      </c>
      <c r="P505" t="s">
        <v>2053</v>
      </c>
      <c r="Q505" t="s">
        <v>2054</v>
      </c>
      <c r="R505" s="8">
        <f t="shared" si="71"/>
        <v>41117.208333333336</v>
      </c>
      <c r="S505" s="8" t="str">
        <f t="shared" si="72"/>
        <v>27</v>
      </c>
      <c r="T505" s="8" t="str">
        <f t="shared" si="79"/>
        <v>Jul</v>
      </c>
      <c r="U505" s="8" t="str">
        <f t="shared" si="73"/>
        <v>2012</v>
      </c>
      <c r="V505" s="8">
        <f t="shared" si="74"/>
        <v>41146.208333333336</v>
      </c>
      <c r="W505" t="str">
        <f t="shared" si="75"/>
        <v>25</v>
      </c>
      <c r="X505" t="str">
        <f t="shared" si="76"/>
        <v>08</v>
      </c>
      <c r="Y505" t="str">
        <f t="shared" si="77"/>
        <v>2012</v>
      </c>
      <c r="Z505" s="17">
        <f t="shared" si="78"/>
        <v>29</v>
      </c>
    </row>
    <row r="506" spans="1:26" ht="31.2" x14ac:dyDescent="0.3">
      <c r="A506">
        <v>503</v>
      </c>
      <c r="B506" s="4" t="s">
        <v>1053</v>
      </c>
      <c r="C506" s="3" t="s">
        <v>1054</v>
      </c>
      <c r="D506">
        <v>25500</v>
      </c>
      <c r="E506">
        <v>45983</v>
      </c>
      <c r="F506" s="17">
        <f t="shared" si="70"/>
        <v>180.32549019607845</v>
      </c>
      <c r="G506" t="s">
        <v>20</v>
      </c>
      <c r="H506">
        <v>460</v>
      </c>
      <c r="I506" t="s">
        <v>21</v>
      </c>
      <c r="J506" t="s">
        <v>22</v>
      </c>
      <c r="K506">
        <v>1435726800</v>
      </c>
      <c r="L506">
        <v>1437454800</v>
      </c>
      <c r="M506" t="b">
        <v>0</v>
      </c>
      <c r="N506" t="b">
        <v>0</v>
      </c>
      <c r="O506" t="s">
        <v>53</v>
      </c>
      <c r="P506" t="s">
        <v>2044</v>
      </c>
      <c r="Q506" t="s">
        <v>2047</v>
      </c>
      <c r="R506" s="8">
        <f t="shared" si="71"/>
        <v>42186.208333333328</v>
      </c>
      <c r="S506" s="8" t="str">
        <f t="shared" si="72"/>
        <v>01</v>
      </c>
      <c r="T506" s="8" t="str">
        <f t="shared" si="79"/>
        <v>Jul</v>
      </c>
      <c r="U506" s="8" t="str">
        <f t="shared" si="73"/>
        <v>2015</v>
      </c>
      <c r="V506" s="8">
        <f t="shared" si="74"/>
        <v>42206.208333333328</v>
      </c>
      <c r="W506" t="str">
        <f t="shared" si="75"/>
        <v>21</v>
      </c>
      <c r="X506" t="str">
        <f t="shared" si="76"/>
        <v>07</v>
      </c>
      <c r="Y506" t="str">
        <f t="shared" si="77"/>
        <v>2015</v>
      </c>
      <c r="Z506" s="17">
        <f t="shared" si="78"/>
        <v>20</v>
      </c>
    </row>
    <row r="507" spans="1:26" x14ac:dyDescent="0.3">
      <c r="A507">
        <v>504</v>
      </c>
      <c r="B507" s="4" t="s">
        <v>1055</v>
      </c>
      <c r="C507" s="3" t="s">
        <v>1056</v>
      </c>
      <c r="D507">
        <v>7500</v>
      </c>
      <c r="E507">
        <v>6924</v>
      </c>
      <c r="F507" s="17">
        <f t="shared" si="70"/>
        <v>92.320000000000007</v>
      </c>
      <c r="G507" t="s">
        <v>14</v>
      </c>
      <c r="H507">
        <v>62</v>
      </c>
      <c r="I507" t="s">
        <v>107</v>
      </c>
      <c r="J507" t="s">
        <v>108</v>
      </c>
      <c r="K507">
        <v>1431925200</v>
      </c>
      <c r="L507">
        <v>1432011600</v>
      </c>
      <c r="M507" t="b">
        <v>0</v>
      </c>
      <c r="N507" t="b">
        <v>0</v>
      </c>
      <c r="O507" t="s">
        <v>23</v>
      </c>
      <c r="P507" t="s">
        <v>2038</v>
      </c>
      <c r="Q507" t="s">
        <v>2039</v>
      </c>
      <c r="R507" s="8">
        <f t="shared" si="71"/>
        <v>42142.208333333328</v>
      </c>
      <c r="S507" s="8" t="str">
        <f t="shared" si="72"/>
        <v>18</v>
      </c>
      <c r="T507" s="8" t="str">
        <f t="shared" si="79"/>
        <v>May</v>
      </c>
      <c r="U507" s="8" t="str">
        <f t="shared" si="73"/>
        <v>2015</v>
      </c>
      <c r="V507" s="8">
        <f t="shared" si="74"/>
        <v>42143.208333333328</v>
      </c>
      <c r="W507" t="str">
        <f t="shared" si="75"/>
        <v>19</v>
      </c>
      <c r="X507" t="str">
        <f t="shared" si="76"/>
        <v>05</v>
      </c>
      <c r="Y507" t="str">
        <f t="shared" si="77"/>
        <v>2015</v>
      </c>
      <c r="Z507" s="17">
        <f t="shared" si="78"/>
        <v>1</v>
      </c>
    </row>
    <row r="508" spans="1:26" x14ac:dyDescent="0.3">
      <c r="A508">
        <v>505</v>
      </c>
      <c r="B508" s="4" t="s">
        <v>1057</v>
      </c>
      <c r="C508" s="3" t="s">
        <v>1058</v>
      </c>
      <c r="D508">
        <v>89900</v>
      </c>
      <c r="E508">
        <v>12497</v>
      </c>
      <c r="F508" s="17">
        <f t="shared" si="70"/>
        <v>13.901001112347053</v>
      </c>
      <c r="G508" t="s">
        <v>14</v>
      </c>
      <c r="H508">
        <v>347</v>
      </c>
      <c r="I508" t="s">
        <v>21</v>
      </c>
      <c r="J508" t="s">
        <v>22</v>
      </c>
      <c r="K508">
        <v>1362722400</v>
      </c>
      <c r="L508">
        <v>1366347600</v>
      </c>
      <c r="M508" t="b">
        <v>0</v>
      </c>
      <c r="N508" t="b">
        <v>1</v>
      </c>
      <c r="O508" t="s">
        <v>133</v>
      </c>
      <c r="P508" t="s">
        <v>2050</v>
      </c>
      <c r="Q508" t="s">
        <v>2059</v>
      </c>
      <c r="R508" s="8">
        <f t="shared" si="71"/>
        <v>41341.25</v>
      </c>
      <c r="S508" s="8" t="str">
        <f t="shared" si="72"/>
        <v>08</v>
      </c>
      <c r="T508" s="8" t="str">
        <f t="shared" si="79"/>
        <v>Mar</v>
      </c>
      <c r="U508" s="8" t="str">
        <f t="shared" si="73"/>
        <v>2013</v>
      </c>
      <c r="V508" s="8">
        <f t="shared" si="74"/>
        <v>41383.208333333336</v>
      </c>
      <c r="W508" t="str">
        <f t="shared" si="75"/>
        <v>19</v>
      </c>
      <c r="X508" t="str">
        <f t="shared" si="76"/>
        <v>04</v>
      </c>
      <c r="Y508" t="str">
        <f t="shared" si="77"/>
        <v>2013</v>
      </c>
      <c r="Z508" s="17">
        <f t="shared" si="78"/>
        <v>41.958333333335759</v>
      </c>
    </row>
    <row r="509" spans="1:26" x14ac:dyDescent="0.3">
      <c r="A509">
        <v>506</v>
      </c>
      <c r="B509" s="4" t="s">
        <v>1059</v>
      </c>
      <c r="C509" s="3" t="s">
        <v>1060</v>
      </c>
      <c r="D509">
        <v>18000</v>
      </c>
      <c r="E509">
        <v>166874</v>
      </c>
      <c r="F509" s="17">
        <f t="shared" si="70"/>
        <v>927.07777777777767</v>
      </c>
      <c r="G509" t="s">
        <v>20</v>
      </c>
      <c r="H509">
        <v>2528</v>
      </c>
      <c r="I509" t="s">
        <v>21</v>
      </c>
      <c r="J509" t="s">
        <v>22</v>
      </c>
      <c r="K509">
        <v>1511416800</v>
      </c>
      <c r="L509">
        <v>1512885600</v>
      </c>
      <c r="M509" t="b">
        <v>0</v>
      </c>
      <c r="N509" t="b">
        <v>1</v>
      </c>
      <c r="O509" t="s">
        <v>33</v>
      </c>
      <c r="P509" t="s">
        <v>2042</v>
      </c>
      <c r="Q509" t="s">
        <v>2043</v>
      </c>
      <c r="R509" s="8">
        <f t="shared" si="71"/>
        <v>43062.25</v>
      </c>
      <c r="S509" s="8" t="str">
        <f t="shared" si="72"/>
        <v>23</v>
      </c>
      <c r="T509" s="8" t="str">
        <f t="shared" si="79"/>
        <v>Nov</v>
      </c>
      <c r="U509" s="8" t="str">
        <f t="shared" si="73"/>
        <v>2017</v>
      </c>
      <c r="V509" s="8">
        <f t="shared" si="74"/>
        <v>43079.25</v>
      </c>
      <c r="W509" t="str">
        <f t="shared" si="75"/>
        <v>10</v>
      </c>
      <c r="X509" t="str">
        <f t="shared" si="76"/>
        <v>12</v>
      </c>
      <c r="Y509" t="str">
        <f t="shared" si="77"/>
        <v>2017</v>
      </c>
      <c r="Z509" s="17">
        <f t="shared" si="78"/>
        <v>17</v>
      </c>
    </row>
    <row r="510" spans="1:26" ht="31.2" x14ac:dyDescent="0.3">
      <c r="A510">
        <v>507</v>
      </c>
      <c r="B510" s="4" t="s">
        <v>1061</v>
      </c>
      <c r="C510" s="3" t="s">
        <v>1062</v>
      </c>
      <c r="D510">
        <v>2100</v>
      </c>
      <c r="E510">
        <v>837</v>
      </c>
      <c r="F510" s="17">
        <f t="shared" si="70"/>
        <v>39.857142857142861</v>
      </c>
      <c r="G510" t="s">
        <v>14</v>
      </c>
      <c r="H510">
        <v>19</v>
      </c>
      <c r="I510" t="s">
        <v>21</v>
      </c>
      <c r="J510" t="s">
        <v>22</v>
      </c>
      <c r="K510">
        <v>1365483600</v>
      </c>
      <c r="L510">
        <v>1369717200</v>
      </c>
      <c r="M510" t="b">
        <v>0</v>
      </c>
      <c r="N510" t="b">
        <v>1</v>
      </c>
      <c r="O510" t="s">
        <v>28</v>
      </c>
      <c r="P510" t="s">
        <v>2040</v>
      </c>
      <c r="Q510" t="s">
        <v>2041</v>
      </c>
      <c r="R510" s="8">
        <f t="shared" si="71"/>
        <v>41373.208333333336</v>
      </c>
      <c r="S510" s="8" t="str">
        <f t="shared" si="72"/>
        <v>09</v>
      </c>
      <c r="T510" s="8" t="str">
        <f t="shared" si="79"/>
        <v>Apr</v>
      </c>
      <c r="U510" s="8" t="str">
        <f t="shared" si="73"/>
        <v>2013</v>
      </c>
      <c r="V510" s="8">
        <f t="shared" si="74"/>
        <v>41422.208333333336</v>
      </c>
      <c r="W510" t="str">
        <f t="shared" si="75"/>
        <v>28</v>
      </c>
      <c r="X510" t="str">
        <f t="shared" si="76"/>
        <v>05</v>
      </c>
      <c r="Y510" t="str">
        <f t="shared" si="77"/>
        <v>2013</v>
      </c>
      <c r="Z510" s="17">
        <f t="shared" si="78"/>
        <v>49</v>
      </c>
    </row>
    <row r="511" spans="1:26" x14ac:dyDescent="0.3">
      <c r="A511">
        <v>508</v>
      </c>
      <c r="B511" s="4" t="s">
        <v>1063</v>
      </c>
      <c r="C511" s="3" t="s">
        <v>1064</v>
      </c>
      <c r="D511">
        <v>172700</v>
      </c>
      <c r="E511">
        <v>193820</v>
      </c>
      <c r="F511" s="17">
        <f t="shared" si="70"/>
        <v>112.22929936305732</v>
      </c>
      <c r="G511" t="s">
        <v>20</v>
      </c>
      <c r="H511">
        <v>3657</v>
      </c>
      <c r="I511" t="s">
        <v>21</v>
      </c>
      <c r="J511" t="s">
        <v>22</v>
      </c>
      <c r="K511">
        <v>1532840400</v>
      </c>
      <c r="L511">
        <v>1534654800</v>
      </c>
      <c r="M511" t="b">
        <v>0</v>
      </c>
      <c r="N511" t="b">
        <v>0</v>
      </c>
      <c r="O511" t="s">
        <v>33</v>
      </c>
      <c r="P511" t="s">
        <v>2042</v>
      </c>
      <c r="Q511" t="s">
        <v>2043</v>
      </c>
      <c r="R511" s="8">
        <f t="shared" si="71"/>
        <v>43310.208333333328</v>
      </c>
      <c r="S511" s="8" t="str">
        <f t="shared" si="72"/>
        <v>29</v>
      </c>
      <c r="T511" s="8" t="str">
        <f t="shared" si="79"/>
        <v>Jul</v>
      </c>
      <c r="U511" s="8" t="str">
        <f t="shared" si="73"/>
        <v>2018</v>
      </c>
      <c r="V511" s="8">
        <f t="shared" si="74"/>
        <v>43331.208333333328</v>
      </c>
      <c r="W511" t="str">
        <f t="shared" si="75"/>
        <v>19</v>
      </c>
      <c r="X511" t="str">
        <f t="shared" si="76"/>
        <v>08</v>
      </c>
      <c r="Y511" t="str">
        <f t="shared" si="77"/>
        <v>2018</v>
      </c>
      <c r="Z511" s="17">
        <f t="shared" si="78"/>
        <v>21</v>
      </c>
    </row>
    <row r="512" spans="1:26" x14ac:dyDescent="0.3">
      <c r="A512">
        <v>509</v>
      </c>
      <c r="B512" s="4" t="s">
        <v>398</v>
      </c>
      <c r="C512" s="3" t="s">
        <v>1065</v>
      </c>
      <c r="D512">
        <v>168500</v>
      </c>
      <c r="E512">
        <v>119510</v>
      </c>
      <c r="F512" s="17">
        <f t="shared" si="70"/>
        <v>70.925816023738875</v>
      </c>
      <c r="G512" t="s">
        <v>14</v>
      </c>
      <c r="H512">
        <v>1258</v>
      </c>
      <c r="I512" t="s">
        <v>21</v>
      </c>
      <c r="J512" t="s">
        <v>22</v>
      </c>
      <c r="K512">
        <v>1336194000</v>
      </c>
      <c r="L512">
        <v>1337058000</v>
      </c>
      <c r="M512" t="b">
        <v>0</v>
      </c>
      <c r="N512" t="b">
        <v>0</v>
      </c>
      <c r="O512" t="s">
        <v>33</v>
      </c>
      <c r="P512" t="s">
        <v>2042</v>
      </c>
      <c r="Q512" t="s">
        <v>2043</v>
      </c>
      <c r="R512" s="8">
        <f t="shared" si="71"/>
        <v>41034.208333333336</v>
      </c>
      <c r="S512" s="8" t="str">
        <f t="shared" si="72"/>
        <v>05</v>
      </c>
      <c r="T512" s="8" t="str">
        <f t="shared" si="79"/>
        <v>May</v>
      </c>
      <c r="U512" s="8" t="str">
        <f t="shared" si="73"/>
        <v>2012</v>
      </c>
      <c r="V512" s="8">
        <f t="shared" si="74"/>
        <v>41044.208333333336</v>
      </c>
      <c r="W512" t="str">
        <f t="shared" si="75"/>
        <v>15</v>
      </c>
      <c r="X512" t="str">
        <f t="shared" si="76"/>
        <v>05</v>
      </c>
      <c r="Y512" t="str">
        <f t="shared" si="77"/>
        <v>2012</v>
      </c>
      <c r="Z512" s="17">
        <f t="shared" si="78"/>
        <v>10</v>
      </c>
    </row>
    <row r="513" spans="1:26" x14ac:dyDescent="0.3">
      <c r="A513">
        <v>510</v>
      </c>
      <c r="B513" s="4" t="s">
        <v>1066</v>
      </c>
      <c r="C513" s="3" t="s">
        <v>1067</v>
      </c>
      <c r="D513">
        <v>7800</v>
      </c>
      <c r="E513">
        <v>9289</v>
      </c>
      <c r="F513" s="17">
        <f t="shared" si="70"/>
        <v>119.08974358974358</v>
      </c>
      <c r="G513" t="s">
        <v>20</v>
      </c>
      <c r="H513">
        <v>131</v>
      </c>
      <c r="I513" t="s">
        <v>26</v>
      </c>
      <c r="J513" t="s">
        <v>27</v>
      </c>
      <c r="K513">
        <v>1527742800</v>
      </c>
      <c r="L513">
        <v>1529816400</v>
      </c>
      <c r="M513" t="b">
        <v>0</v>
      </c>
      <c r="N513" t="b">
        <v>0</v>
      </c>
      <c r="O513" t="s">
        <v>53</v>
      </c>
      <c r="P513" t="s">
        <v>2044</v>
      </c>
      <c r="Q513" t="s">
        <v>2047</v>
      </c>
      <c r="R513" s="8">
        <f t="shared" si="71"/>
        <v>43251.208333333328</v>
      </c>
      <c r="S513" s="8" t="str">
        <f t="shared" si="72"/>
        <v>31</v>
      </c>
      <c r="T513" s="8" t="str">
        <f t="shared" si="79"/>
        <v>May</v>
      </c>
      <c r="U513" s="8" t="str">
        <f t="shared" si="73"/>
        <v>2018</v>
      </c>
      <c r="V513" s="8">
        <f t="shared" si="74"/>
        <v>43275.208333333328</v>
      </c>
      <c r="W513" t="str">
        <f t="shared" si="75"/>
        <v>24</v>
      </c>
      <c r="X513" t="str">
        <f t="shared" si="76"/>
        <v>06</v>
      </c>
      <c r="Y513" t="str">
        <f t="shared" si="77"/>
        <v>2018</v>
      </c>
      <c r="Z513" s="17">
        <f t="shared" si="78"/>
        <v>24</v>
      </c>
    </row>
    <row r="514" spans="1:26" x14ac:dyDescent="0.3">
      <c r="A514">
        <v>511</v>
      </c>
      <c r="B514" s="4" t="s">
        <v>1068</v>
      </c>
      <c r="C514" s="3" t="s">
        <v>1069</v>
      </c>
      <c r="D514">
        <v>147800</v>
      </c>
      <c r="E514">
        <v>35498</v>
      </c>
      <c r="F514" s="17">
        <f t="shared" si="70"/>
        <v>24.017591339648174</v>
      </c>
      <c r="G514" t="s">
        <v>14</v>
      </c>
      <c r="H514">
        <v>362</v>
      </c>
      <c r="I514" t="s">
        <v>21</v>
      </c>
      <c r="J514" t="s">
        <v>22</v>
      </c>
      <c r="K514">
        <v>1564030800</v>
      </c>
      <c r="L514">
        <v>1564894800</v>
      </c>
      <c r="M514" t="b">
        <v>0</v>
      </c>
      <c r="N514" t="b">
        <v>0</v>
      </c>
      <c r="O514" t="s">
        <v>33</v>
      </c>
      <c r="P514" t="s">
        <v>2042</v>
      </c>
      <c r="Q514" t="s">
        <v>2043</v>
      </c>
      <c r="R514" s="8">
        <f t="shared" si="71"/>
        <v>43671.208333333328</v>
      </c>
      <c r="S514" s="8" t="str">
        <f t="shared" si="72"/>
        <v>25</v>
      </c>
      <c r="T514" s="8" t="str">
        <f t="shared" si="79"/>
        <v>Jul</v>
      </c>
      <c r="U514" s="8" t="str">
        <f t="shared" si="73"/>
        <v>2019</v>
      </c>
      <c r="V514" s="8">
        <f t="shared" si="74"/>
        <v>43681.208333333328</v>
      </c>
      <c r="W514" t="str">
        <f t="shared" si="75"/>
        <v>04</v>
      </c>
      <c r="X514" t="str">
        <f t="shared" si="76"/>
        <v>08</v>
      </c>
      <c r="Y514" t="str">
        <f t="shared" si="77"/>
        <v>2019</v>
      </c>
      <c r="Z514" s="17">
        <f t="shared" si="78"/>
        <v>10</v>
      </c>
    </row>
    <row r="515" spans="1:26" x14ac:dyDescent="0.3">
      <c r="A515">
        <v>512</v>
      </c>
      <c r="B515" s="4" t="s">
        <v>1070</v>
      </c>
      <c r="C515" s="3" t="s">
        <v>1071</v>
      </c>
      <c r="D515">
        <v>9100</v>
      </c>
      <c r="E515">
        <v>12678</v>
      </c>
      <c r="F515" s="17">
        <f t="shared" si="70"/>
        <v>139.31868131868131</v>
      </c>
      <c r="G515" t="s">
        <v>20</v>
      </c>
      <c r="H515">
        <v>239</v>
      </c>
      <c r="I515" t="s">
        <v>21</v>
      </c>
      <c r="J515" t="s">
        <v>22</v>
      </c>
      <c r="K515">
        <v>1404536400</v>
      </c>
      <c r="L515">
        <v>1404622800</v>
      </c>
      <c r="M515" t="b">
        <v>0</v>
      </c>
      <c r="N515" t="b">
        <v>1</v>
      </c>
      <c r="O515" t="s">
        <v>89</v>
      </c>
      <c r="P515" t="s">
        <v>2053</v>
      </c>
      <c r="Q515" t="s">
        <v>2054</v>
      </c>
      <c r="R515" s="8">
        <f t="shared" si="71"/>
        <v>41825.208333333336</v>
      </c>
      <c r="S515" s="8" t="str">
        <f t="shared" si="72"/>
        <v>05</v>
      </c>
      <c r="T515" s="8" t="str">
        <f t="shared" si="79"/>
        <v>Jul</v>
      </c>
      <c r="U515" s="8" t="str">
        <f t="shared" si="73"/>
        <v>2014</v>
      </c>
      <c r="V515" s="8">
        <f t="shared" si="74"/>
        <v>41826.208333333336</v>
      </c>
      <c r="W515" t="str">
        <f t="shared" si="75"/>
        <v>06</v>
      </c>
      <c r="X515" t="str">
        <f t="shared" si="76"/>
        <v>07</v>
      </c>
      <c r="Y515" t="str">
        <f t="shared" si="77"/>
        <v>2014</v>
      </c>
      <c r="Z515" s="17">
        <f t="shared" si="78"/>
        <v>1</v>
      </c>
    </row>
    <row r="516" spans="1:26" x14ac:dyDescent="0.3">
      <c r="A516">
        <v>513</v>
      </c>
      <c r="B516" s="4" t="s">
        <v>1072</v>
      </c>
      <c r="C516" s="3" t="s">
        <v>1073</v>
      </c>
      <c r="D516">
        <v>8300</v>
      </c>
      <c r="E516">
        <v>3260</v>
      </c>
      <c r="F516" s="17">
        <f t="shared" ref="F516:F579" si="80">E516/D516*100</f>
        <v>39.277108433734945</v>
      </c>
      <c r="G516" t="s">
        <v>74</v>
      </c>
      <c r="H516">
        <v>35</v>
      </c>
      <c r="I516" t="s">
        <v>21</v>
      </c>
      <c r="J516" t="s">
        <v>22</v>
      </c>
      <c r="K516">
        <v>1284008400</v>
      </c>
      <c r="L516">
        <v>1284181200</v>
      </c>
      <c r="M516" t="b">
        <v>0</v>
      </c>
      <c r="N516" t="b">
        <v>0</v>
      </c>
      <c r="O516" t="s">
        <v>269</v>
      </c>
      <c r="P516" t="s">
        <v>2044</v>
      </c>
      <c r="Q516" t="s">
        <v>2063</v>
      </c>
      <c r="R516" s="8">
        <f t="shared" ref="R516:R579" si="81">(((K516/60)/60)/24)+DATE(1970,1,1)</f>
        <v>40430.208333333336</v>
      </c>
      <c r="S516" s="8" t="str">
        <f t="shared" ref="S516:S579" si="82">TEXT(R516,"dd")</f>
        <v>09</v>
      </c>
      <c r="T516" s="8" t="str">
        <f t="shared" si="79"/>
        <v>Sep</v>
      </c>
      <c r="U516" s="8" t="str">
        <f t="shared" ref="U516:U579" si="83">TEXT(R516,"yyyy")</f>
        <v>2010</v>
      </c>
      <c r="V516" s="8">
        <f t="shared" ref="V516:V579" si="84">(((L516/60)/60)/24)+DATE(1970,1,1)</f>
        <v>40432.208333333336</v>
      </c>
      <c r="W516" t="str">
        <f t="shared" ref="W516:W579" si="85">TEXT(V516,"dd")</f>
        <v>11</v>
      </c>
      <c r="X516" t="str">
        <f t="shared" ref="X516:X579" si="86">TEXT(V516,"mm")</f>
        <v>09</v>
      </c>
      <c r="Y516" t="str">
        <f t="shared" ref="Y516:Y579" si="87">TEXT(V516,"yyyy")</f>
        <v>2010</v>
      </c>
      <c r="Z516" s="17">
        <f t="shared" ref="Z516:Z579" si="88">V516-R516</f>
        <v>2</v>
      </c>
    </row>
    <row r="517" spans="1:26" x14ac:dyDescent="0.3">
      <c r="A517">
        <v>514</v>
      </c>
      <c r="B517" s="4" t="s">
        <v>1074</v>
      </c>
      <c r="C517" s="3" t="s">
        <v>1075</v>
      </c>
      <c r="D517">
        <v>138700</v>
      </c>
      <c r="E517">
        <v>31123</v>
      </c>
      <c r="F517" s="17">
        <f t="shared" si="80"/>
        <v>22.439077144917089</v>
      </c>
      <c r="G517" t="s">
        <v>74</v>
      </c>
      <c r="H517">
        <v>528</v>
      </c>
      <c r="I517" t="s">
        <v>98</v>
      </c>
      <c r="J517" t="s">
        <v>99</v>
      </c>
      <c r="K517">
        <v>1386309600</v>
      </c>
      <c r="L517">
        <v>1386741600</v>
      </c>
      <c r="M517" t="b">
        <v>0</v>
      </c>
      <c r="N517" t="b">
        <v>1</v>
      </c>
      <c r="O517" t="s">
        <v>23</v>
      </c>
      <c r="P517" t="s">
        <v>2038</v>
      </c>
      <c r="Q517" t="s">
        <v>2039</v>
      </c>
      <c r="R517" s="8">
        <f t="shared" si="81"/>
        <v>41614.25</v>
      </c>
      <c r="S517" s="8" t="str">
        <f t="shared" si="82"/>
        <v>06</v>
      </c>
      <c r="T517" s="8" t="str">
        <f t="shared" si="79"/>
        <v>Dec</v>
      </c>
      <c r="U517" s="8" t="str">
        <f t="shared" si="83"/>
        <v>2013</v>
      </c>
      <c r="V517" s="8">
        <f t="shared" si="84"/>
        <v>41619.25</v>
      </c>
      <c r="W517" t="str">
        <f t="shared" si="85"/>
        <v>11</v>
      </c>
      <c r="X517" t="str">
        <f t="shared" si="86"/>
        <v>12</v>
      </c>
      <c r="Y517" t="str">
        <f t="shared" si="87"/>
        <v>2013</v>
      </c>
      <c r="Z517" s="17">
        <f t="shared" si="88"/>
        <v>5</v>
      </c>
    </row>
    <row r="518" spans="1:26" x14ac:dyDescent="0.3">
      <c r="A518">
        <v>515</v>
      </c>
      <c r="B518" s="4" t="s">
        <v>1076</v>
      </c>
      <c r="C518" s="3" t="s">
        <v>1077</v>
      </c>
      <c r="D518">
        <v>8600</v>
      </c>
      <c r="E518">
        <v>4797</v>
      </c>
      <c r="F518" s="17">
        <f t="shared" si="80"/>
        <v>55.779069767441861</v>
      </c>
      <c r="G518" t="s">
        <v>14</v>
      </c>
      <c r="H518">
        <v>133</v>
      </c>
      <c r="I518" t="s">
        <v>15</v>
      </c>
      <c r="J518" t="s">
        <v>16</v>
      </c>
      <c r="K518">
        <v>1324620000</v>
      </c>
      <c r="L518">
        <v>1324792800</v>
      </c>
      <c r="M518" t="b">
        <v>0</v>
      </c>
      <c r="N518" t="b">
        <v>1</v>
      </c>
      <c r="O518" t="s">
        <v>33</v>
      </c>
      <c r="P518" t="s">
        <v>2042</v>
      </c>
      <c r="Q518" t="s">
        <v>2043</v>
      </c>
      <c r="R518" s="8">
        <f t="shared" si="81"/>
        <v>40900.25</v>
      </c>
      <c r="S518" s="8" t="str">
        <f t="shared" si="82"/>
        <v>23</v>
      </c>
      <c r="T518" s="8" t="str">
        <f t="shared" si="79"/>
        <v>Dec</v>
      </c>
      <c r="U518" s="8" t="str">
        <f t="shared" si="83"/>
        <v>2011</v>
      </c>
      <c r="V518" s="8">
        <f t="shared" si="84"/>
        <v>40902.25</v>
      </c>
      <c r="W518" t="str">
        <f t="shared" si="85"/>
        <v>25</v>
      </c>
      <c r="X518" t="str">
        <f t="shared" si="86"/>
        <v>12</v>
      </c>
      <c r="Y518" t="str">
        <f t="shared" si="87"/>
        <v>2011</v>
      </c>
      <c r="Z518" s="17">
        <f t="shared" si="88"/>
        <v>2</v>
      </c>
    </row>
    <row r="519" spans="1:26" x14ac:dyDescent="0.3">
      <c r="A519">
        <v>516</v>
      </c>
      <c r="B519" s="4" t="s">
        <v>1078</v>
      </c>
      <c r="C519" s="3" t="s">
        <v>1079</v>
      </c>
      <c r="D519">
        <v>125400</v>
      </c>
      <c r="E519">
        <v>53324</v>
      </c>
      <c r="F519" s="17">
        <f t="shared" si="80"/>
        <v>42.523125996810208</v>
      </c>
      <c r="G519" t="s">
        <v>14</v>
      </c>
      <c r="H519">
        <v>846</v>
      </c>
      <c r="I519" t="s">
        <v>21</v>
      </c>
      <c r="J519" t="s">
        <v>22</v>
      </c>
      <c r="K519">
        <v>1281070800</v>
      </c>
      <c r="L519">
        <v>1284354000</v>
      </c>
      <c r="M519" t="b">
        <v>0</v>
      </c>
      <c r="N519" t="b">
        <v>0</v>
      </c>
      <c r="O519" t="s">
        <v>68</v>
      </c>
      <c r="P519" t="s">
        <v>2050</v>
      </c>
      <c r="Q519" t="s">
        <v>2051</v>
      </c>
      <c r="R519" s="8">
        <f t="shared" si="81"/>
        <v>40396.208333333336</v>
      </c>
      <c r="S519" s="8" t="str">
        <f t="shared" si="82"/>
        <v>06</v>
      </c>
      <c r="T519" s="8" t="str">
        <f t="shared" ref="T519:T582" si="89">TEXT(R519,"mmm")</f>
        <v>Aug</v>
      </c>
      <c r="U519" s="8" t="str">
        <f t="shared" si="83"/>
        <v>2010</v>
      </c>
      <c r="V519" s="8">
        <f t="shared" si="84"/>
        <v>40434.208333333336</v>
      </c>
      <c r="W519" t="str">
        <f t="shared" si="85"/>
        <v>13</v>
      </c>
      <c r="X519" t="str">
        <f t="shared" si="86"/>
        <v>09</v>
      </c>
      <c r="Y519" t="str">
        <f t="shared" si="87"/>
        <v>2010</v>
      </c>
      <c r="Z519" s="17">
        <f t="shared" si="88"/>
        <v>38</v>
      </c>
    </row>
    <row r="520" spans="1:26" x14ac:dyDescent="0.3">
      <c r="A520">
        <v>517</v>
      </c>
      <c r="B520" s="4" t="s">
        <v>1080</v>
      </c>
      <c r="C520" s="3" t="s">
        <v>1081</v>
      </c>
      <c r="D520">
        <v>5900</v>
      </c>
      <c r="E520">
        <v>6608</v>
      </c>
      <c r="F520" s="17">
        <f t="shared" si="80"/>
        <v>112.00000000000001</v>
      </c>
      <c r="G520" t="s">
        <v>20</v>
      </c>
      <c r="H520">
        <v>78</v>
      </c>
      <c r="I520" t="s">
        <v>21</v>
      </c>
      <c r="J520" t="s">
        <v>22</v>
      </c>
      <c r="K520">
        <v>1493960400</v>
      </c>
      <c r="L520">
        <v>1494392400</v>
      </c>
      <c r="M520" t="b">
        <v>0</v>
      </c>
      <c r="N520" t="b">
        <v>0</v>
      </c>
      <c r="O520" t="s">
        <v>17</v>
      </c>
      <c r="P520" t="s">
        <v>2036</v>
      </c>
      <c r="Q520" t="s">
        <v>2037</v>
      </c>
      <c r="R520" s="8">
        <f t="shared" si="81"/>
        <v>42860.208333333328</v>
      </c>
      <c r="S520" s="8" t="str">
        <f t="shared" si="82"/>
        <v>05</v>
      </c>
      <c r="T520" s="8" t="str">
        <f t="shared" si="89"/>
        <v>May</v>
      </c>
      <c r="U520" s="8" t="str">
        <f t="shared" si="83"/>
        <v>2017</v>
      </c>
      <c r="V520" s="8">
        <f t="shared" si="84"/>
        <v>42865.208333333328</v>
      </c>
      <c r="W520" t="str">
        <f t="shared" si="85"/>
        <v>10</v>
      </c>
      <c r="X520" t="str">
        <f t="shared" si="86"/>
        <v>05</v>
      </c>
      <c r="Y520" t="str">
        <f t="shared" si="87"/>
        <v>2017</v>
      </c>
      <c r="Z520" s="17">
        <f t="shared" si="88"/>
        <v>5</v>
      </c>
    </row>
    <row r="521" spans="1:26" ht="31.2" x14ac:dyDescent="0.3">
      <c r="A521">
        <v>518</v>
      </c>
      <c r="B521" s="4" t="s">
        <v>1082</v>
      </c>
      <c r="C521" s="3" t="s">
        <v>1083</v>
      </c>
      <c r="D521">
        <v>8800</v>
      </c>
      <c r="E521">
        <v>622</v>
      </c>
      <c r="F521" s="17">
        <f t="shared" si="80"/>
        <v>7.0681818181818183</v>
      </c>
      <c r="G521" t="s">
        <v>14</v>
      </c>
      <c r="H521">
        <v>10</v>
      </c>
      <c r="I521" t="s">
        <v>21</v>
      </c>
      <c r="J521" t="s">
        <v>22</v>
      </c>
      <c r="K521">
        <v>1519365600</v>
      </c>
      <c r="L521">
        <v>1519538400</v>
      </c>
      <c r="M521" t="b">
        <v>0</v>
      </c>
      <c r="N521" t="b">
        <v>1</v>
      </c>
      <c r="O521" t="s">
        <v>71</v>
      </c>
      <c r="P521" t="s">
        <v>2044</v>
      </c>
      <c r="Q521" t="s">
        <v>2052</v>
      </c>
      <c r="R521" s="8">
        <f t="shared" si="81"/>
        <v>43154.25</v>
      </c>
      <c r="S521" s="8" t="str">
        <f t="shared" si="82"/>
        <v>23</v>
      </c>
      <c r="T521" s="8" t="str">
        <f t="shared" si="89"/>
        <v>Feb</v>
      </c>
      <c r="U521" s="8" t="str">
        <f t="shared" si="83"/>
        <v>2018</v>
      </c>
      <c r="V521" s="8">
        <f t="shared" si="84"/>
        <v>43156.25</v>
      </c>
      <c r="W521" t="str">
        <f t="shared" si="85"/>
        <v>25</v>
      </c>
      <c r="X521" t="str">
        <f t="shared" si="86"/>
        <v>02</v>
      </c>
      <c r="Y521" t="str">
        <f t="shared" si="87"/>
        <v>2018</v>
      </c>
      <c r="Z521" s="17">
        <f t="shared" si="88"/>
        <v>2</v>
      </c>
    </row>
    <row r="522" spans="1:26" x14ac:dyDescent="0.3">
      <c r="A522">
        <v>519</v>
      </c>
      <c r="B522" s="4" t="s">
        <v>1084</v>
      </c>
      <c r="C522" s="3" t="s">
        <v>1085</v>
      </c>
      <c r="D522">
        <v>177700</v>
      </c>
      <c r="E522">
        <v>180802</v>
      </c>
      <c r="F522" s="17">
        <f t="shared" si="80"/>
        <v>101.74563871693867</v>
      </c>
      <c r="G522" t="s">
        <v>20</v>
      </c>
      <c r="H522">
        <v>1773</v>
      </c>
      <c r="I522" t="s">
        <v>21</v>
      </c>
      <c r="J522" t="s">
        <v>22</v>
      </c>
      <c r="K522">
        <v>1420696800</v>
      </c>
      <c r="L522">
        <v>1421906400</v>
      </c>
      <c r="M522" t="b">
        <v>0</v>
      </c>
      <c r="N522" t="b">
        <v>1</v>
      </c>
      <c r="O522" t="s">
        <v>23</v>
      </c>
      <c r="P522" t="s">
        <v>2038</v>
      </c>
      <c r="Q522" t="s">
        <v>2039</v>
      </c>
      <c r="R522" s="8">
        <f t="shared" si="81"/>
        <v>42012.25</v>
      </c>
      <c r="S522" s="8" t="str">
        <f t="shared" si="82"/>
        <v>08</v>
      </c>
      <c r="T522" s="8" t="str">
        <f t="shared" si="89"/>
        <v>Jan</v>
      </c>
      <c r="U522" s="8" t="str">
        <f t="shared" si="83"/>
        <v>2015</v>
      </c>
      <c r="V522" s="8">
        <f t="shared" si="84"/>
        <v>42026.25</v>
      </c>
      <c r="W522" t="str">
        <f t="shared" si="85"/>
        <v>22</v>
      </c>
      <c r="X522" t="str">
        <f t="shared" si="86"/>
        <v>01</v>
      </c>
      <c r="Y522" t="str">
        <f t="shared" si="87"/>
        <v>2015</v>
      </c>
      <c r="Z522" s="17">
        <f t="shared" si="88"/>
        <v>14</v>
      </c>
    </row>
    <row r="523" spans="1:26" x14ac:dyDescent="0.3">
      <c r="A523">
        <v>520</v>
      </c>
      <c r="B523" s="4" t="s">
        <v>1086</v>
      </c>
      <c r="C523" s="3" t="s">
        <v>1087</v>
      </c>
      <c r="D523">
        <v>800</v>
      </c>
      <c r="E523">
        <v>3406</v>
      </c>
      <c r="F523" s="17">
        <f t="shared" si="80"/>
        <v>425.75</v>
      </c>
      <c r="G523" t="s">
        <v>20</v>
      </c>
      <c r="H523">
        <v>32</v>
      </c>
      <c r="I523" t="s">
        <v>21</v>
      </c>
      <c r="J523" t="s">
        <v>22</v>
      </c>
      <c r="K523">
        <v>1555650000</v>
      </c>
      <c r="L523">
        <v>1555909200</v>
      </c>
      <c r="M523" t="b">
        <v>0</v>
      </c>
      <c r="N523" t="b">
        <v>0</v>
      </c>
      <c r="O523" t="s">
        <v>33</v>
      </c>
      <c r="P523" t="s">
        <v>2042</v>
      </c>
      <c r="Q523" t="s">
        <v>2043</v>
      </c>
      <c r="R523" s="8">
        <f t="shared" si="81"/>
        <v>43574.208333333328</v>
      </c>
      <c r="S523" s="8" t="str">
        <f t="shared" si="82"/>
        <v>19</v>
      </c>
      <c r="T523" s="8" t="str">
        <f t="shared" si="89"/>
        <v>Apr</v>
      </c>
      <c r="U523" s="8" t="str">
        <f t="shared" si="83"/>
        <v>2019</v>
      </c>
      <c r="V523" s="8">
        <f t="shared" si="84"/>
        <v>43577.208333333328</v>
      </c>
      <c r="W523" t="str">
        <f t="shared" si="85"/>
        <v>22</v>
      </c>
      <c r="X523" t="str">
        <f t="shared" si="86"/>
        <v>04</v>
      </c>
      <c r="Y523" t="str">
        <f t="shared" si="87"/>
        <v>2019</v>
      </c>
      <c r="Z523" s="17">
        <f t="shared" si="88"/>
        <v>3</v>
      </c>
    </row>
    <row r="524" spans="1:26" x14ac:dyDescent="0.3">
      <c r="A524">
        <v>521</v>
      </c>
      <c r="B524" s="4" t="s">
        <v>1088</v>
      </c>
      <c r="C524" s="3" t="s">
        <v>141</v>
      </c>
      <c r="D524">
        <v>7600</v>
      </c>
      <c r="E524">
        <v>11061</v>
      </c>
      <c r="F524" s="17">
        <f t="shared" si="80"/>
        <v>145.53947368421052</v>
      </c>
      <c r="G524" t="s">
        <v>20</v>
      </c>
      <c r="H524">
        <v>369</v>
      </c>
      <c r="I524" t="s">
        <v>21</v>
      </c>
      <c r="J524" t="s">
        <v>22</v>
      </c>
      <c r="K524">
        <v>1471928400</v>
      </c>
      <c r="L524">
        <v>1472446800</v>
      </c>
      <c r="M524" t="b">
        <v>0</v>
      </c>
      <c r="N524" t="b">
        <v>1</v>
      </c>
      <c r="O524" t="s">
        <v>53</v>
      </c>
      <c r="P524" t="s">
        <v>2044</v>
      </c>
      <c r="Q524" t="s">
        <v>2047</v>
      </c>
      <c r="R524" s="8">
        <f t="shared" si="81"/>
        <v>42605.208333333328</v>
      </c>
      <c r="S524" s="8" t="str">
        <f t="shared" si="82"/>
        <v>23</v>
      </c>
      <c r="T524" s="8" t="str">
        <f t="shared" si="89"/>
        <v>Aug</v>
      </c>
      <c r="U524" s="8" t="str">
        <f t="shared" si="83"/>
        <v>2016</v>
      </c>
      <c r="V524" s="8">
        <f t="shared" si="84"/>
        <v>42611.208333333328</v>
      </c>
      <c r="W524" t="str">
        <f t="shared" si="85"/>
        <v>29</v>
      </c>
      <c r="X524" t="str">
        <f t="shared" si="86"/>
        <v>08</v>
      </c>
      <c r="Y524" t="str">
        <f t="shared" si="87"/>
        <v>2016</v>
      </c>
      <c r="Z524" s="17">
        <f t="shared" si="88"/>
        <v>6</v>
      </c>
    </row>
    <row r="525" spans="1:26" ht="31.2" x14ac:dyDescent="0.3">
      <c r="A525">
        <v>522</v>
      </c>
      <c r="B525" s="4" t="s">
        <v>1089</v>
      </c>
      <c r="C525" s="3" t="s">
        <v>1090</v>
      </c>
      <c r="D525">
        <v>50500</v>
      </c>
      <c r="E525">
        <v>16389</v>
      </c>
      <c r="F525" s="17">
        <f t="shared" si="80"/>
        <v>32.453465346534657</v>
      </c>
      <c r="G525" t="s">
        <v>14</v>
      </c>
      <c r="H525">
        <v>191</v>
      </c>
      <c r="I525" t="s">
        <v>21</v>
      </c>
      <c r="J525" t="s">
        <v>22</v>
      </c>
      <c r="K525">
        <v>1341291600</v>
      </c>
      <c r="L525">
        <v>1342328400</v>
      </c>
      <c r="M525" t="b">
        <v>0</v>
      </c>
      <c r="N525" t="b">
        <v>0</v>
      </c>
      <c r="O525" t="s">
        <v>100</v>
      </c>
      <c r="P525" t="s">
        <v>2044</v>
      </c>
      <c r="Q525" t="s">
        <v>2055</v>
      </c>
      <c r="R525" s="8">
        <f t="shared" si="81"/>
        <v>41093.208333333336</v>
      </c>
      <c r="S525" s="8" t="str">
        <f t="shared" si="82"/>
        <v>03</v>
      </c>
      <c r="T525" s="8" t="str">
        <f t="shared" si="89"/>
        <v>Jul</v>
      </c>
      <c r="U525" s="8" t="str">
        <f t="shared" si="83"/>
        <v>2012</v>
      </c>
      <c r="V525" s="8">
        <f t="shared" si="84"/>
        <v>41105.208333333336</v>
      </c>
      <c r="W525" t="str">
        <f t="shared" si="85"/>
        <v>15</v>
      </c>
      <c r="X525" t="str">
        <f t="shared" si="86"/>
        <v>07</v>
      </c>
      <c r="Y525" t="str">
        <f t="shared" si="87"/>
        <v>2012</v>
      </c>
      <c r="Z525" s="17">
        <f t="shared" si="88"/>
        <v>12</v>
      </c>
    </row>
    <row r="526" spans="1:26" x14ac:dyDescent="0.3">
      <c r="A526">
        <v>523</v>
      </c>
      <c r="B526" s="4" t="s">
        <v>1091</v>
      </c>
      <c r="C526" s="3" t="s">
        <v>1092</v>
      </c>
      <c r="D526">
        <v>900</v>
      </c>
      <c r="E526">
        <v>6303</v>
      </c>
      <c r="F526" s="17">
        <f t="shared" si="80"/>
        <v>700.33333333333326</v>
      </c>
      <c r="G526" t="s">
        <v>20</v>
      </c>
      <c r="H526">
        <v>89</v>
      </c>
      <c r="I526" t="s">
        <v>21</v>
      </c>
      <c r="J526" t="s">
        <v>22</v>
      </c>
      <c r="K526">
        <v>1267682400</v>
      </c>
      <c r="L526">
        <v>1268114400</v>
      </c>
      <c r="M526" t="b">
        <v>0</v>
      </c>
      <c r="N526" t="b">
        <v>0</v>
      </c>
      <c r="O526" t="s">
        <v>100</v>
      </c>
      <c r="P526" t="s">
        <v>2044</v>
      </c>
      <c r="Q526" t="s">
        <v>2055</v>
      </c>
      <c r="R526" s="8">
        <f t="shared" si="81"/>
        <v>40241.25</v>
      </c>
      <c r="S526" s="8" t="str">
        <f t="shared" si="82"/>
        <v>04</v>
      </c>
      <c r="T526" s="8" t="str">
        <f t="shared" si="89"/>
        <v>Mar</v>
      </c>
      <c r="U526" s="8" t="str">
        <f t="shared" si="83"/>
        <v>2010</v>
      </c>
      <c r="V526" s="8">
        <f t="shared" si="84"/>
        <v>40246.25</v>
      </c>
      <c r="W526" t="str">
        <f t="shared" si="85"/>
        <v>09</v>
      </c>
      <c r="X526" t="str">
        <f t="shared" si="86"/>
        <v>03</v>
      </c>
      <c r="Y526" t="str">
        <f t="shared" si="87"/>
        <v>2010</v>
      </c>
      <c r="Z526" s="17">
        <f t="shared" si="88"/>
        <v>5</v>
      </c>
    </row>
    <row r="527" spans="1:26" x14ac:dyDescent="0.3">
      <c r="A527">
        <v>524</v>
      </c>
      <c r="B527" s="4" t="s">
        <v>1093</v>
      </c>
      <c r="C527" s="3" t="s">
        <v>1094</v>
      </c>
      <c r="D527">
        <v>96700</v>
      </c>
      <c r="E527">
        <v>81136</v>
      </c>
      <c r="F527" s="17">
        <f t="shared" si="80"/>
        <v>83.904860392967933</v>
      </c>
      <c r="G527" t="s">
        <v>14</v>
      </c>
      <c r="H527">
        <v>1979</v>
      </c>
      <c r="I527" t="s">
        <v>21</v>
      </c>
      <c r="J527" t="s">
        <v>22</v>
      </c>
      <c r="K527">
        <v>1272258000</v>
      </c>
      <c r="L527">
        <v>1273381200</v>
      </c>
      <c r="M527" t="b">
        <v>0</v>
      </c>
      <c r="N527" t="b">
        <v>0</v>
      </c>
      <c r="O527" t="s">
        <v>33</v>
      </c>
      <c r="P527" t="s">
        <v>2042</v>
      </c>
      <c r="Q527" t="s">
        <v>2043</v>
      </c>
      <c r="R527" s="8">
        <f t="shared" si="81"/>
        <v>40294.208333333336</v>
      </c>
      <c r="S527" s="8" t="str">
        <f t="shared" si="82"/>
        <v>26</v>
      </c>
      <c r="T527" s="8" t="str">
        <f t="shared" si="89"/>
        <v>Apr</v>
      </c>
      <c r="U527" s="8" t="str">
        <f t="shared" si="83"/>
        <v>2010</v>
      </c>
      <c r="V527" s="8">
        <f t="shared" si="84"/>
        <v>40307.208333333336</v>
      </c>
      <c r="W527" t="str">
        <f t="shared" si="85"/>
        <v>09</v>
      </c>
      <c r="X527" t="str">
        <f t="shared" si="86"/>
        <v>05</v>
      </c>
      <c r="Y527" t="str">
        <f t="shared" si="87"/>
        <v>2010</v>
      </c>
      <c r="Z527" s="17">
        <f t="shared" si="88"/>
        <v>13</v>
      </c>
    </row>
    <row r="528" spans="1:26" ht="31.2" x14ac:dyDescent="0.3">
      <c r="A528">
        <v>525</v>
      </c>
      <c r="B528" s="4" t="s">
        <v>1095</v>
      </c>
      <c r="C528" s="3" t="s">
        <v>1096</v>
      </c>
      <c r="D528">
        <v>2100</v>
      </c>
      <c r="E528">
        <v>1768</v>
      </c>
      <c r="F528" s="17">
        <f t="shared" si="80"/>
        <v>84.19047619047619</v>
      </c>
      <c r="G528" t="s">
        <v>14</v>
      </c>
      <c r="H528">
        <v>63</v>
      </c>
      <c r="I528" t="s">
        <v>21</v>
      </c>
      <c r="J528" t="s">
        <v>22</v>
      </c>
      <c r="K528">
        <v>1290492000</v>
      </c>
      <c r="L528">
        <v>1290837600</v>
      </c>
      <c r="M528" t="b">
        <v>0</v>
      </c>
      <c r="N528" t="b">
        <v>0</v>
      </c>
      <c r="O528" t="s">
        <v>65</v>
      </c>
      <c r="P528" t="s">
        <v>2040</v>
      </c>
      <c r="Q528" t="s">
        <v>2049</v>
      </c>
      <c r="R528" s="8">
        <f t="shared" si="81"/>
        <v>40505.25</v>
      </c>
      <c r="S528" s="8" t="str">
        <f t="shared" si="82"/>
        <v>23</v>
      </c>
      <c r="T528" s="8" t="str">
        <f t="shared" si="89"/>
        <v>Nov</v>
      </c>
      <c r="U528" s="8" t="str">
        <f t="shared" si="83"/>
        <v>2010</v>
      </c>
      <c r="V528" s="8">
        <f t="shared" si="84"/>
        <v>40509.25</v>
      </c>
      <c r="W528" t="str">
        <f t="shared" si="85"/>
        <v>27</v>
      </c>
      <c r="X528" t="str">
        <f t="shared" si="86"/>
        <v>11</v>
      </c>
      <c r="Y528" t="str">
        <f t="shared" si="87"/>
        <v>2010</v>
      </c>
      <c r="Z528" s="17">
        <f t="shared" si="88"/>
        <v>4</v>
      </c>
    </row>
    <row r="529" spans="1:26" ht="31.2" x14ac:dyDescent="0.3">
      <c r="A529">
        <v>526</v>
      </c>
      <c r="B529" s="4" t="s">
        <v>1097</v>
      </c>
      <c r="C529" s="3" t="s">
        <v>1098</v>
      </c>
      <c r="D529">
        <v>8300</v>
      </c>
      <c r="E529">
        <v>12944</v>
      </c>
      <c r="F529" s="17">
        <f t="shared" si="80"/>
        <v>155.95180722891567</v>
      </c>
      <c r="G529" t="s">
        <v>20</v>
      </c>
      <c r="H529">
        <v>147</v>
      </c>
      <c r="I529" t="s">
        <v>21</v>
      </c>
      <c r="J529" t="s">
        <v>22</v>
      </c>
      <c r="K529">
        <v>1451109600</v>
      </c>
      <c r="L529">
        <v>1454306400</v>
      </c>
      <c r="M529" t="b">
        <v>0</v>
      </c>
      <c r="N529" t="b">
        <v>1</v>
      </c>
      <c r="O529" t="s">
        <v>33</v>
      </c>
      <c r="P529" t="s">
        <v>2042</v>
      </c>
      <c r="Q529" t="s">
        <v>2043</v>
      </c>
      <c r="R529" s="8">
        <f t="shared" si="81"/>
        <v>42364.25</v>
      </c>
      <c r="S529" s="8" t="str">
        <f t="shared" si="82"/>
        <v>26</v>
      </c>
      <c r="T529" s="8" t="str">
        <f t="shared" si="89"/>
        <v>Dec</v>
      </c>
      <c r="U529" s="8" t="str">
        <f t="shared" si="83"/>
        <v>2015</v>
      </c>
      <c r="V529" s="8">
        <f t="shared" si="84"/>
        <v>42401.25</v>
      </c>
      <c r="W529" t="str">
        <f t="shared" si="85"/>
        <v>01</v>
      </c>
      <c r="X529" t="str">
        <f t="shared" si="86"/>
        <v>02</v>
      </c>
      <c r="Y529" t="str">
        <f t="shared" si="87"/>
        <v>2016</v>
      </c>
      <c r="Z529" s="17">
        <f t="shared" si="88"/>
        <v>37</v>
      </c>
    </row>
    <row r="530" spans="1:26" x14ac:dyDescent="0.3">
      <c r="A530">
        <v>527</v>
      </c>
      <c r="B530" s="4" t="s">
        <v>1099</v>
      </c>
      <c r="C530" s="3" t="s">
        <v>1100</v>
      </c>
      <c r="D530">
        <v>189200</v>
      </c>
      <c r="E530">
        <v>188480</v>
      </c>
      <c r="F530" s="17">
        <f t="shared" si="80"/>
        <v>99.619450317124731</v>
      </c>
      <c r="G530" t="s">
        <v>14</v>
      </c>
      <c r="H530">
        <v>6080</v>
      </c>
      <c r="I530" t="s">
        <v>15</v>
      </c>
      <c r="J530" t="s">
        <v>16</v>
      </c>
      <c r="K530">
        <v>1454652000</v>
      </c>
      <c r="L530">
        <v>1457762400</v>
      </c>
      <c r="M530" t="b">
        <v>0</v>
      </c>
      <c r="N530" t="b">
        <v>0</v>
      </c>
      <c r="O530" t="s">
        <v>71</v>
      </c>
      <c r="P530" t="s">
        <v>2044</v>
      </c>
      <c r="Q530" t="s">
        <v>2052</v>
      </c>
      <c r="R530" s="8">
        <f t="shared" si="81"/>
        <v>42405.25</v>
      </c>
      <c r="S530" s="8" t="str">
        <f t="shared" si="82"/>
        <v>05</v>
      </c>
      <c r="T530" s="8" t="str">
        <f t="shared" si="89"/>
        <v>Feb</v>
      </c>
      <c r="U530" s="8" t="str">
        <f t="shared" si="83"/>
        <v>2016</v>
      </c>
      <c r="V530" s="8">
        <f t="shared" si="84"/>
        <v>42441.25</v>
      </c>
      <c r="W530" t="str">
        <f t="shared" si="85"/>
        <v>12</v>
      </c>
      <c r="X530" t="str">
        <f t="shared" si="86"/>
        <v>03</v>
      </c>
      <c r="Y530" t="str">
        <f t="shared" si="87"/>
        <v>2016</v>
      </c>
      <c r="Z530" s="17">
        <f t="shared" si="88"/>
        <v>36</v>
      </c>
    </row>
    <row r="531" spans="1:26" x14ac:dyDescent="0.3">
      <c r="A531">
        <v>528</v>
      </c>
      <c r="B531" s="4" t="s">
        <v>1101</v>
      </c>
      <c r="C531" s="3" t="s">
        <v>1102</v>
      </c>
      <c r="D531">
        <v>9000</v>
      </c>
      <c r="E531">
        <v>7227</v>
      </c>
      <c r="F531" s="17">
        <f t="shared" si="80"/>
        <v>80.300000000000011</v>
      </c>
      <c r="G531" t="s">
        <v>14</v>
      </c>
      <c r="H531">
        <v>80</v>
      </c>
      <c r="I531" t="s">
        <v>40</v>
      </c>
      <c r="J531" t="s">
        <v>41</v>
      </c>
      <c r="K531">
        <v>1385186400</v>
      </c>
      <c r="L531">
        <v>1389074400</v>
      </c>
      <c r="M531" t="b">
        <v>0</v>
      </c>
      <c r="N531" t="b">
        <v>0</v>
      </c>
      <c r="O531" t="s">
        <v>60</v>
      </c>
      <c r="P531" t="s">
        <v>2038</v>
      </c>
      <c r="Q531" t="s">
        <v>2048</v>
      </c>
      <c r="R531" s="8">
        <f t="shared" si="81"/>
        <v>41601.25</v>
      </c>
      <c r="S531" s="8" t="str">
        <f t="shared" si="82"/>
        <v>23</v>
      </c>
      <c r="T531" s="8" t="str">
        <f t="shared" si="89"/>
        <v>Nov</v>
      </c>
      <c r="U531" s="8" t="str">
        <f t="shared" si="83"/>
        <v>2013</v>
      </c>
      <c r="V531" s="8">
        <f t="shared" si="84"/>
        <v>41646.25</v>
      </c>
      <c r="W531" t="str">
        <f t="shared" si="85"/>
        <v>07</v>
      </c>
      <c r="X531" t="str">
        <f t="shared" si="86"/>
        <v>01</v>
      </c>
      <c r="Y531" t="str">
        <f t="shared" si="87"/>
        <v>2014</v>
      </c>
      <c r="Z531" s="17">
        <f t="shared" si="88"/>
        <v>45</v>
      </c>
    </row>
    <row r="532" spans="1:26" x14ac:dyDescent="0.3">
      <c r="A532">
        <v>529</v>
      </c>
      <c r="B532" s="4" t="s">
        <v>1103</v>
      </c>
      <c r="C532" s="3" t="s">
        <v>1104</v>
      </c>
      <c r="D532">
        <v>5100</v>
      </c>
      <c r="E532">
        <v>574</v>
      </c>
      <c r="F532" s="17">
        <f t="shared" si="80"/>
        <v>11.254901960784313</v>
      </c>
      <c r="G532" t="s">
        <v>14</v>
      </c>
      <c r="H532">
        <v>9</v>
      </c>
      <c r="I532" t="s">
        <v>21</v>
      </c>
      <c r="J532" t="s">
        <v>22</v>
      </c>
      <c r="K532">
        <v>1399698000</v>
      </c>
      <c r="L532">
        <v>1402117200</v>
      </c>
      <c r="M532" t="b">
        <v>0</v>
      </c>
      <c r="N532" t="b">
        <v>0</v>
      </c>
      <c r="O532" t="s">
        <v>89</v>
      </c>
      <c r="P532" t="s">
        <v>2053</v>
      </c>
      <c r="Q532" t="s">
        <v>2054</v>
      </c>
      <c r="R532" s="8">
        <f t="shared" si="81"/>
        <v>41769.208333333336</v>
      </c>
      <c r="S532" s="8" t="str">
        <f t="shared" si="82"/>
        <v>10</v>
      </c>
      <c r="T532" s="8" t="str">
        <f t="shared" si="89"/>
        <v>May</v>
      </c>
      <c r="U532" s="8" t="str">
        <f t="shared" si="83"/>
        <v>2014</v>
      </c>
      <c r="V532" s="8">
        <f t="shared" si="84"/>
        <v>41797.208333333336</v>
      </c>
      <c r="W532" t="str">
        <f t="shared" si="85"/>
        <v>07</v>
      </c>
      <c r="X532" t="str">
        <f t="shared" si="86"/>
        <v>06</v>
      </c>
      <c r="Y532" t="str">
        <f t="shared" si="87"/>
        <v>2014</v>
      </c>
      <c r="Z532" s="17">
        <f t="shared" si="88"/>
        <v>28</v>
      </c>
    </row>
    <row r="533" spans="1:26" ht="31.2" x14ac:dyDescent="0.3">
      <c r="A533">
        <v>530</v>
      </c>
      <c r="B533" s="4" t="s">
        <v>1105</v>
      </c>
      <c r="C533" s="3" t="s">
        <v>1106</v>
      </c>
      <c r="D533">
        <v>105000</v>
      </c>
      <c r="E533">
        <v>96328</v>
      </c>
      <c r="F533" s="17">
        <f t="shared" si="80"/>
        <v>91.740952380952379</v>
      </c>
      <c r="G533" t="s">
        <v>14</v>
      </c>
      <c r="H533">
        <v>1784</v>
      </c>
      <c r="I533" t="s">
        <v>21</v>
      </c>
      <c r="J533" t="s">
        <v>22</v>
      </c>
      <c r="K533">
        <v>1283230800</v>
      </c>
      <c r="L533">
        <v>1284440400</v>
      </c>
      <c r="M533" t="b">
        <v>0</v>
      </c>
      <c r="N533" t="b">
        <v>1</v>
      </c>
      <c r="O533" t="s">
        <v>119</v>
      </c>
      <c r="P533" t="s">
        <v>2050</v>
      </c>
      <c r="Q533" t="s">
        <v>2056</v>
      </c>
      <c r="R533" s="8">
        <f t="shared" si="81"/>
        <v>40421.208333333336</v>
      </c>
      <c r="S533" s="8" t="str">
        <f t="shared" si="82"/>
        <v>31</v>
      </c>
      <c r="T533" s="8" t="str">
        <f t="shared" si="89"/>
        <v>Aug</v>
      </c>
      <c r="U533" s="8" t="str">
        <f t="shared" si="83"/>
        <v>2010</v>
      </c>
      <c r="V533" s="8">
        <f t="shared" si="84"/>
        <v>40435.208333333336</v>
      </c>
      <c r="W533" t="str">
        <f t="shared" si="85"/>
        <v>14</v>
      </c>
      <c r="X533" t="str">
        <f t="shared" si="86"/>
        <v>09</v>
      </c>
      <c r="Y533" t="str">
        <f t="shared" si="87"/>
        <v>2010</v>
      </c>
      <c r="Z533" s="17">
        <f t="shared" si="88"/>
        <v>14</v>
      </c>
    </row>
    <row r="534" spans="1:26" ht="31.2" x14ac:dyDescent="0.3">
      <c r="A534">
        <v>531</v>
      </c>
      <c r="B534" s="4" t="s">
        <v>1107</v>
      </c>
      <c r="C534" s="3" t="s">
        <v>1108</v>
      </c>
      <c r="D534">
        <v>186700</v>
      </c>
      <c r="E534">
        <v>178338</v>
      </c>
      <c r="F534" s="17">
        <f t="shared" si="80"/>
        <v>95.521156936261391</v>
      </c>
      <c r="G534" t="s">
        <v>47</v>
      </c>
      <c r="H534">
        <v>3640</v>
      </c>
      <c r="I534" t="s">
        <v>98</v>
      </c>
      <c r="J534" t="s">
        <v>99</v>
      </c>
      <c r="K534">
        <v>1384149600</v>
      </c>
      <c r="L534">
        <v>1388988000</v>
      </c>
      <c r="M534" t="b">
        <v>0</v>
      </c>
      <c r="N534" t="b">
        <v>0</v>
      </c>
      <c r="O534" t="s">
        <v>89</v>
      </c>
      <c r="P534" t="s">
        <v>2053</v>
      </c>
      <c r="Q534" t="s">
        <v>2054</v>
      </c>
      <c r="R534" s="8">
        <f t="shared" si="81"/>
        <v>41589.25</v>
      </c>
      <c r="S534" s="8" t="str">
        <f t="shared" si="82"/>
        <v>11</v>
      </c>
      <c r="T534" s="8" t="str">
        <f t="shared" si="89"/>
        <v>Nov</v>
      </c>
      <c r="U534" s="8" t="str">
        <f t="shared" si="83"/>
        <v>2013</v>
      </c>
      <c r="V534" s="8">
        <f t="shared" si="84"/>
        <v>41645.25</v>
      </c>
      <c r="W534" t="str">
        <f t="shared" si="85"/>
        <v>06</v>
      </c>
      <c r="X534" t="str">
        <f t="shared" si="86"/>
        <v>01</v>
      </c>
      <c r="Y534" t="str">
        <f t="shared" si="87"/>
        <v>2014</v>
      </c>
      <c r="Z534" s="17">
        <f t="shared" si="88"/>
        <v>56</v>
      </c>
    </row>
    <row r="535" spans="1:26" x14ac:dyDescent="0.3">
      <c r="A535">
        <v>532</v>
      </c>
      <c r="B535" s="4" t="s">
        <v>1109</v>
      </c>
      <c r="C535" s="3" t="s">
        <v>1110</v>
      </c>
      <c r="D535">
        <v>1600</v>
      </c>
      <c r="E535">
        <v>8046</v>
      </c>
      <c r="F535" s="17">
        <f t="shared" si="80"/>
        <v>502.87499999999994</v>
      </c>
      <c r="G535" t="s">
        <v>20</v>
      </c>
      <c r="H535">
        <v>126</v>
      </c>
      <c r="I535" t="s">
        <v>15</v>
      </c>
      <c r="J535" t="s">
        <v>16</v>
      </c>
      <c r="K535">
        <v>1516860000</v>
      </c>
      <c r="L535">
        <v>1516946400</v>
      </c>
      <c r="M535" t="b">
        <v>0</v>
      </c>
      <c r="N535" t="b">
        <v>0</v>
      </c>
      <c r="O535" t="s">
        <v>33</v>
      </c>
      <c r="P535" t="s">
        <v>2042</v>
      </c>
      <c r="Q535" t="s">
        <v>2043</v>
      </c>
      <c r="R535" s="8">
        <f t="shared" si="81"/>
        <v>43125.25</v>
      </c>
      <c r="S535" s="8" t="str">
        <f t="shared" si="82"/>
        <v>25</v>
      </c>
      <c r="T535" s="8" t="str">
        <f t="shared" si="89"/>
        <v>Jan</v>
      </c>
      <c r="U535" s="8" t="str">
        <f t="shared" si="83"/>
        <v>2018</v>
      </c>
      <c r="V535" s="8">
        <f t="shared" si="84"/>
        <v>43126.25</v>
      </c>
      <c r="W535" t="str">
        <f t="shared" si="85"/>
        <v>26</v>
      </c>
      <c r="X535" t="str">
        <f t="shared" si="86"/>
        <v>01</v>
      </c>
      <c r="Y535" t="str">
        <f t="shared" si="87"/>
        <v>2018</v>
      </c>
      <c r="Z535" s="17">
        <f t="shared" si="88"/>
        <v>1</v>
      </c>
    </row>
    <row r="536" spans="1:26" x14ac:dyDescent="0.3">
      <c r="A536">
        <v>533</v>
      </c>
      <c r="B536" s="4" t="s">
        <v>1111</v>
      </c>
      <c r="C536" s="3" t="s">
        <v>1112</v>
      </c>
      <c r="D536">
        <v>115600</v>
      </c>
      <c r="E536">
        <v>184086</v>
      </c>
      <c r="F536" s="17">
        <f t="shared" si="80"/>
        <v>159.24394463667818</v>
      </c>
      <c r="G536" t="s">
        <v>20</v>
      </c>
      <c r="H536">
        <v>2218</v>
      </c>
      <c r="I536" t="s">
        <v>40</v>
      </c>
      <c r="J536" t="s">
        <v>41</v>
      </c>
      <c r="K536">
        <v>1374642000</v>
      </c>
      <c r="L536">
        <v>1377752400</v>
      </c>
      <c r="M536" t="b">
        <v>0</v>
      </c>
      <c r="N536" t="b">
        <v>0</v>
      </c>
      <c r="O536" t="s">
        <v>60</v>
      </c>
      <c r="P536" t="s">
        <v>2038</v>
      </c>
      <c r="Q536" t="s">
        <v>2048</v>
      </c>
      <c r="R536" s="8">
        <f t="shared" si="81"/>
        <v>41479.208333333336</v>
      </c>
      <c r="S536" s="8" t="str">
        <f t="shared" si="82"/>
        <v>24</v>
      </c>
      <c r="T536" s="8" t="str">
        <f t="shared" si="89"/>
        <v>Jul</v>
      </c>
      <c r="U536" s="8" t="str">
        <f t="shared" si="83"/>
        <v>2013</v>
      </c>
      <c r="V536" s="8">
        <f t="shared" si="84"/>
        <v>41515.208333333336</v>
      </c>
      <c r="W536" t="str">
        <f t="shared" si="85"/>
        <v>29</v>
      </c>
      <c r="X536" t="str">
        <f t="shared" si="86"/>
        <v>08</v>
      </c>
      <c r="Y536" t="str">
        <f t="shared" si="87"/>
        <v>2013</v>
      </c>
      <c r="Z536" s="17">
        <f t="shared" si="88"/>
        <v>36</v>
      </c>
    </row>
    <row r="537" spans="1:26" x14ac:dyDescent="0.3">
      <c r="A537">
        <v>534</v>
      </c>
      <c r="B537" s="4" t="s">
        <v>1113</v>
      </c>
      <c r="C537" s="3" t="s">
        <v>1114</v>
      </c>
      <c r="D537">
        <v>89100</v>
      </c>
      <c r="E537">
        <v>13385</v>
      </c>
      <c r="F537" s="17">
        <f t="shared" si="80"/>
        <v>15.022446689113355</v>
      </c>
      <c r="G537" t="s">
        <v>14</v>
      </c>
      <c r="H537">
        <v>243</v>
      </c>
      <c r="I537" t="s">
        <v>21</v>
      </c>
      <c r="J537" t="s">
        <v>22</v>
      </c>
      <c r="K537">
        <v>1534482000</v>
      </c>
      <c r="L537">
        <v>1534568400</v>
      </c>
      <c r="M537" t="b">
        <v>0</v>
      </c>
      <c r="N537" t="b">
        <v>1</v>
      </c>
      <c r="O537" t="s">
        <v>53</v>
      </c>
      <c r="P537" t="s">
        <v>2044</v>
      </c>
      <c r="Q537" t="s">
        <v>2047</v>
      </c>
      <c r="R537" s="8">
        <f t="shared" si="81"/>
        <v>43329.208333333328</v>
      </c>
      <c r="S537" s="8" t="str">
        <f t="shared" si="82"/>
        <v>17</v>
      </c>
      <c r="T537" s="8" t="str">
        <f t="shared" si="89"/>
        <v>Aug</v>
      </c>
      <c r="U537" s="8" t="str">
        <f t="shared" si="83"/>
        <v>2018</v>
      </c>
      <c r="V537" s="8">
        <f t="shared" si="84"/>
        <v>43330.208333333328</v>
      </c>
      <c r="W537" t="str">
        <f t="shared" si="85"/>
        <v>18</v>
      </c>
      <c r="X537" t="str">
        <f t="shared" si="86"/>
        <v>08</v>
      </c>
      <c r="Y537" t="str">
        <f t="shared" si="87"/>
        <v>2018</v>
      </c>
      <c r="Z537" s="17">
        <f t="shared" si="88"/>
        <v>1</v>
      </c>
    </row>
    <row r="538" spans="1:26" x14ac:dyDescent="0.3">
      <c r="A538">
        <v>535</v>
      </c>
      <c r="B538" s="4" t="s">
        <v>1115</v>
      </c>
      <c r="C538" s="3" t="s">
        <v>1116</v>
      </c>
      <c r="D538">
        <v>2600</v>
      </c>
      <c r="E538">
        <v>12533</v>
      </c>
      <c r="F538" s="17">
        <f t="shared" si="80"/>
        <v>482.03846153846149</v>
      </c>
      <c r="G538" t="s">
        <v>20</v>
      </c>
      <c r="H538">
        <v>202</v>
      </c>
      <c r="I538" t="s">
        <v>107</v>
      </c>
      <c r="J538" t="s">
        <v>108</v>
      </c>
      <c r="K538">
        <v>1528434000</v>
      </c>
      <c r="L538">
        <v>1528606800</v>
      </c>
      <c r="M538" t="b">
        <v>0</v>
      </c>
      <c r="N538" t="b">
        <v>1</v>
      </c>
      <c r="O538" t="s">
        <v>33</v>
      </c>
      <c r="P538" t="s">
        <v>2042</v>
      </c>
      <c r="Q538" t="s">
        <v>2043</v>
      </c>
      <c r="R538" s="8">
        <f t="shared" si="81"/>
        <v>43259.208333333328</v>
      </c>
      <c r="S538" s="8" t="str">
        <f t="shared" si="82"/>
        <v>08</v>
      </c>
      <c r="T538" s="8" t="str">
        <f t="shared" si="89"/>
        <v>Jun</v>
      </c>
      <c r="U538" s="8" t="str">
        <f t="shared" si="83"/>
        <v>2018</v>
      </c>
      <c r="V538" s="8">
        <f t="shared" si="84"/>
        <v>43261.208333333328</v>
      </c>
      <c r="W538" t="str">
        <f t="shared" si="85"/>
        <v>10</v>
      </c>
      <c r="X538" t="str">
        <f t="shared" si="86"/>
        <v>06</v>
      </c>
      <c r="Y538" t="str">
        <f t="shared" si="87"/>
        <v>2018</v>
      </c>
      <c r="Z538" s="17">
        <f t="shared" si="88"/>
        <v>2</v>
      </c>
    </row>
    <row r="539" spans="1:26" x14ac:dyDescent="0.3">
      <c r="A539">
        <v>536</v>
      </c>
      <c r="B539" s="4" t="s">
        <v>1117</v>
      </c>
      <c r="C539" s="3" t="s">
        <v>1118</v>
      </c>
      <c r="D539">
        <v>9800</v>
      </c>
      <c r="E539">
        <v>14697</v>
      </c>
      <c r="F539" s="17">
        <f t="shared" si="80"/>
        <v>149.96938775510205</v>
      </c>
      <c r="G539" t="s">
        <v>20</v>
      </c>
      <c r="H539">
        <v>140</v>
      </c>
      <c r="I539" t="s">
        <v>107</v>
      </c>
      <c r="J539" t="s">
        <v>108</v>
      </c>
      <c r="K539">
        <v>1282626000</v>
      </c>
      <c r="L539">
        <v>1284872400</v>
      </c>
      <c r="M539" t="b">
        <v>0</v>
      </c>
      <c r="N539" t="b">
        <v>0</v>
      </c>
      <c r="O539" t="s">
        <v>119</v>
      </c>
      <c r="P539" t="s">
        <v>2050</v>
      </c>
      <c r="Q539" t="s">
        <v>2056</v>
      </c>
      <c r="R539" s="8">
        <f t="shared" si="81"/>
        <v>40414.208333333336</v>
      </c>
      <c r="S539" s="8" t="str">
        <f t="shared" si="82"/>
        <v>24</v>
      </c>
      <c r="T539" s="8" t="str">
        <f t="shared" si="89"/>
        <v>Aug</v>
      </c>
      <c r="U539" s="8" t="str">
        <f t="shared" si="83"/>
        <v>2010</v>
      </c>
      <c r="V539" s="8">
        <f t="shared" si="84"/>
        <v>40440.208333333336</v>
      </c>
      <c r="W539" t="str">
        <f t="shared" si="85"/>
        <v>19</v>
      </c>
      <c r="X539" t="str">
        <f t="shared" si="86"/>
        <v>09</v>
      </c>
      <c r="Y539" t="str">
        <f t="shared" si="87"/>
        <v>2010</v>
      </c>
      <c r="Z539" s="17">
        <f t="shared" si="88"/>
        <v>26</v>
      </c>
    </row>
    <row r="540" spans="1:26" x14ac:dyDescent="0.3">
      <c r="A540">
        <v>537</v>
      </c>
      <c r="B540" s="4" t="s">
        <v>1119</v>
      </c>
      <c r="C540" s="3" t="s">
        <v>1120</v>
      </c>
      <c r="D540">
        <v>84400</v>
      </c>
      <c r="E540">
        <v>98935</v>
      </c>
      <c r="F540" s="17">
        <f t="shared" si="80"/>
        <v>117.22156398104266</v>
      </c>
      <c r="G540" t="s">
        <v>20</v>
      </c>
      <c r="H540">
        <v>1052</v>
      </c>
      <c r="I540" t="s">
        <v>36</v>
      </c>
      <c r="J540" t="s">
        <v>37</v>
      </c>
      <c r="K540">
        <v>1535605200</v>
      </c>
      <c r="L540">
        <v>1537592400</v>
      </c>
      <c r="M540" t="b">
        <v>1</v>
      </c>
      <c r="N540" t="b">
        <v>1</v>
      </c>
      <c r="O540" t="s">
        <v>42</v>
      </c>
      <c r="P540" t="s">
        <v>2044</v>
      </c>
      <c r="Q540" t="s">
        <v>2045</v>
      </c>
      <c r="R540" s="8">
        <f t="shared" si="81"/>
        <v>43342.208333333328</v>
      </c>
      <c r="S540" s="8" t="str">
        <f t="shared" si="82"/>
        <v>30</v>
      </c>
      <c r="T540" s="8" t="str">
        <f t="shared" si="89"/>
        <v>Aug</v>
      </c>
      <c r="U540" s="8" t="str">
        <f t="shared" si="83"/>
        <v>2018</v>
      </c>
      <c r="V540" s="8">
        <f t="shared" si="84"/>
        <v>43365.208333333328</v>
      </c>
      <c r="W540" t="str">
        <f t="shared" si="85"/>
        <v>22</v>
      </c>
      <c r="X540" t="str">
        <f t="shared" si="86"/>
        <v>09</v>
      </c>
      <c r="Y540" t="str">
        <f t="shared" si="87"/>
        <v>2018</v>
      </c>
      <c r="Z540" s="17">
        <f t="shared" si="88"/>
        <v>23</v>
      </c>
    </row>
    <row r="541" spans="1:26" x14ac:dyDescent="0.3">
      <c r="A541">
        <v>538</v>
      </c>
      <c r="B541" s="4" t="s">
        <v>1121</v>
      </c>
      <c r="C541" s="3" t="s">
        <v>1122</v>
      </c>
      <c r="D541">
        <v>151300</v>
      </c>
      <c r="E541">
        <v>57034</v>
      </c>
      <c r="F541" s="17">
        <f t="shared" si="80"/>
        <v>37.695968274950431</v>
      </c>
      <c r="G541" t="s">
        <v>14</v>
      </c>
      <c r="H541">
        <v>1296</v>
      </c>
      <c r="I541" t="s">
        <v>21</v>
      </c>
      <c r="J541" t="s">
        <v>22</v>
      </c>
      <c r="K541">
        <v>1379826000</v>
      </c>
      <c r="L541">
        <v>1381208400</v>
      </c>
      <c r="M541" t="b">
        <v>0</v>
      </c>
      <c r="N541" t="b">
        <v>0</v>
      </c>
      <c r="O541" t="s">
        <v>292</v>
      </c>
      <c r="P541" t="s">
        <v>2053</v>
      </c>
      <c r="Q541" t="s">
        <v>2064</v>
      </c>
      <c r="R541" s="8">
        <f t="shared" si="81"/>
        <v>41539.208333333336</v>
      </c>
      <c r="S541" s="8" t="str">
        <f t="shared" si="82"/>
        <v>22</v>
      </c>
      <c r="T541" s="8" t="str">
        <f t="shared" si="89"/>
        <v>Sep</v>
      </c>
      <c r="U541" s="8" t="str">
        <f t="shared" si="83"/>
        <v>2013</v>
      </c>
      <c r="V541" s="8">
        <f t="shared" si="84"/>
        <v>41555.208333333336</v>
      </c>
      <c r="W541" t="str">
        <f t="shared" si="85"/>
        <v>08</v>
      </c>
      <c r="X541" t="str">
        <f t="shared" si="86"/>
        <v>10</v>
      </c>
      <c r="Y541" t="str">
        <f t="shared" si="87"/>
        <v>2013</v>
      </c>
      <c r="Z541" s="17">
        <f t="shared" si="88"/>
        <v>16</v>
      </c>
    </row>
    <row r="542" spans="1:26" x14ac:dyDescent="0.3">
      <c r="A542">
        <v>539</v>
      </c>
      <c r="B542" s="4" t="s">
        <v>1123</v>
      </c>
      <c r="C542" s="3" t="s">
        <v>1124</v>
      </c>
      <c r="D542">
        <v>9800</v>
      </c>
      <c r="E542">
        <v>7120</v>
      </c>
      <c r="F542" s="17">
        <f t="shared" si="80"/>
        <v>72.653061224489804</v>
      </c>
      <c r="G542" t="s">
        <v>14</v>
      </c>
      <c r="H542">
        <v>77</v>
      </c>
      <c r="I542" t="s">
        <v>21</v>
      </c>
      <c r="J542" t="s">
        <v>22</v>
      </c>
      <c r="K542">
        <v>1561957200</v>
      </c>
      <c r="L542">
        <v>1562475600</v>
      </c>
      <c r="M542" t="b">
        <v>0</v>
      </c>
      <c r="N542" t="b">
        <v>1</v>
      </c>
      <c r="O542" t="s">
        <v>17</v>
      </c>
      <c r="P542" t="s">
        <v>2036</v>
      </c>
      <c r="Q542" t="s">
        <v>2037</v>
      </c>
      <c r="R542" s="8">
        <f t="shared" si="81"/>
        <v>43647.208333333328</v>
      </c>
      <c r="S542" s="8" t="str">
        <f t="shared" si="82"/>
        <v>01</v>
      </c>
      <c r="T542" s="8" t="str">
        <f t="shared" si="89"/>
        <v>Jul</v>
      </c>
      <c r="U542" s="8" t="str">
        <f t="shared" si="83"/>
        <v>2019</v>
      </c>
      <c r="V542" s="8">
        <f t="shared" si="84"/>
        <v>43653.208333333328</v>
      </c>
      <c r="W542" t="str">
        <f t="shared" si="85"/>
        <v>07</v>
      </c>
      <c r="X542" t="str">
        <f t="shared" si="86"/>
        <v>07</v>
      </c>
      <c r="Y542" t="str">
        <f t="shared" si="87"/>
        <v>2019</v>
      </c>
      <c r="Z542" s="17">
        <f t="shared" si="88"/>
        <v>6</v>
      </c>
    </row>
    <row r="543" spans="1:26" x14ac:dyDescent="0.3">
      <c r="A543">
        <v>540</v>
      </c>
      <c r="B543" s="4" t="s">
        <v>1125</v>
      </c>
      <c r="C543" s="3" t="s">
        <v>1126</v>
      </c>
      <c r="D543">
        <v>5300</v>
      </c>
      <c r="E543">
        <v>14097</v>
      </c>
      <c r="F543" s="17">
        <f t="shared" si="80"/>
        <v>265.98113207547169</v>
      </c>
      <c r="G543" t="s">
        <v>20</v>
      </c>
      <c r="H543">
        <v>247</v>
      </c>
      <c r="I543" t="s">
        <v>21</v>
      </c>
      <c r="J543" t="s">
        <v>22</v>
      </c>
      <c r="K543">
        <v>1525496400</v>
      </c>
      <c r="L543">
        <v>1527397200</v>
      </c>
      <c r="M543" t="b">
        <v>0</v>
      </c>
      <c r="N543" t="b">
        <v>0</v>
      </c>
      <c r="O543" t="s">
        <v>122</v>
      </c>
      <c r="P543" t="s">
        <v>2057</v>
      </c>
      <c r="Q543" t="s">
        <v>2058</v>
      </c>
      <c r="R543" s="8">
        <f t="shared" si="81"/>
        <v>43225.208333333328</v>
      </c>
      <c r="S543" s="8" t="str">
        <f t="shared" si="82"/>
        <v>05</v>
      </c>
      <c r="T543" s="8" t="str">
        <f t="shared" si="89"/>
        <v>May</v>
      </c>
      <c r="U543" s="8" t="str">
        <f t="shared" si="83"/>
        <v>2018</v>
      </c>
      <c r="V543" s="8">
        <f t="shared" si="84"/>
        <v>43247.208333333328</v>
      </c>
      <c r="W543" t="str">
        <f t="shared" si="85"/>
        <v>27</v>
      </c>
      <c r="X543" t="str">
        <f t="shared" si="86"/>
        <v>05</v>
      </c>
      <c r="Y543" t="str">
        <f t="shared" si="87"/>
        <v>2018</v>
      </c>
      <c r="Z543" s="17">
        <f t="shared" si="88"/>
        <v>22</v>
      </c>
    </row>
    <row r="544" spans="1:26" x14ac:dyDescent="0.3">
      <c r="A544">
        <v>541</v>
      </c>
      <c r="B544" s="4" t="s">
        <v>1127</v>
      </c>
      <c r="C544" s="3" t="s">
        <v>1128</v>
      </c>
      <c r="D544">
        <v>178000</v>
      </c>
      <c r="E544">
        <v>43086</v>
      </c>
      <c r="F544" s="17">
        <f t="shared" si="80"/>
        <v>24.205617977528089</v>
      </c>
      <c r="G544" t="s">
        <v>14</v>
      </c>
      <c r="H544">
        <v>395</v>
      </c>
      <c r="I544" t="s">
        <v>107</v>
      </c>
      <c r="J544" t="s">
        <v>108</v>
      </c>
      <c r="K544">
        <v>1433912400</v>
      </c>
      <c r="L544">
        <v>1436158800</v>
      </c>
      <c r="M544" t="b">
        <v>0</v>
      </c>
      <c r="N544" t="b">
        <v>0</v>
      </c>
      <c r="O544" t="s">
        <v>292</v>
      </c>
      <c r="P544" t="s">
        <v>2053</v>
      </c>
      <c r="Q544" t="s">
        <v>2064</v>
      </c>
      <c r="R544" s="8">
        <f t="shared" si="81"/>
        <v>42165.208333333328</v>
      </c>
      <c r="S544" s="8" t="str">
        <f t="shared" si="82"/>
        <v>10</v>
      </c>
      <c r="T544" s="8" t="str">
        <f t="shared" si="89"/>
        <v>Jun</v>
      </c>
      <c r="U544" s="8" t="str">
        <f t="shared" si="83"/>
        <v>2015</v>
      </c>
      <c r="V544" s="8">
        <f t="shared" si="84"/>
        <v>42191.208333333328</v>
      </c>
      <c r="W544" t="str">
        <f t="shared" si="85"/>
        <v>06</v>
      </c>
      <c r="X544" t="str">
        <f t="shared" si="86"/>
        <v>07</v>
      </c>
      <c r="Y544" t="str">
        <f t="shared" si="87"/>
        <v>2015</v>
      </c>
      <c r="Z544" s="17">
        <f t="shared" si="88"/>
        <v>26</v>
      </c>
    </row>
    <row r="545" spans="1:26" x14ac:dyDescent="0.3">
      <c r="A545">
        <v>542</v>
      </c>
      <c r="B545" s="4" t="s">
        <v>1129</v>
      </c>
      <c r="C545" s="3" t="s">
        <v>1130</v>
      </c>
      <c r="D545">
        <v>77000</v>
      </c>
      <c r="E545">
        <v>1930</v>
      </c>
      <c r="F545" s="17">
        <f t="shared" si="80"/>
        <v>2.5064935064935066</v>
      </c>
      <c r="G545" t="s">
        <v>14</v>
      </c>
      <c r="H545">
        <v>49</v>
      </c>
      <c r="I545" t="s">
        <v>40</v>
      </c>
      <c r="J545" t="s">
        <v>41</v>
      </c>
      <c r="K545">
        <v>1453442400</v>
      </c>
      <c r="L545">
        <v>1456034400</v>
      </c>
      <c r="M545" t="b">
        <v>0</v>
      </c>
      <c r="N545" t="b">
        <v>0</v>
      </c>
      <c r="O545" t="s">
        <v>60</v>
      </c>
      <c r="P545" t="s">
        <v>2038</v>
      </c>
      <c r="Q545" t="s">
        <v>2048</v>
      </c>
      <c r="R545" s="8">
        <f t="shared" si="81"/>
        <v>42391.25</v>
      </c>
      <c r="S545" s="8" t="str">
        <f t="shared" si="82"/>
        <v>22</v>
      </c>
      <c r="T545" s="8" t="str">
        <f t="shared" si="89"/>
        <v>Jan</v>
      </c>
      <c r="U545" s="8" t="str">
        <f t="shared" si="83"/>
        <v>2016</v>
      </c>
      <c r="V545" s="8">
        <f t="shared" si="84"/>
        <v>42421.25</v>
      </c>
      <c r="W545" t="str">
        <f t="shared" si="85"/>
        <v>21</v>
      </c>
      <c r="X545" t="str">
        <f t="shared" si="86"/>
        <v>02</v>
      </c>
      <c r="Y545" t="str">
        <f t="shared" si="87"/>
        <v>2016</v>
      </c>
      <c r="Z545" s="17">
        <f t="shared" si="88"/>
        <v>30</v>
      </c>
    </row>
    <row r="546" spans="1:26" x14ac:dyDescent="0.3">
      <c r="A546">
        <v>543</v>
      </c>
      <c r="B546" s="4" t="s">
        <v>1131</v>
      </c>
      <c r="C546" s="3" t="s">
        <v>1132</v>
      </c>
      <c r="D546">
        <v>84900</v>
      </c>
      <c r="E546">
        <v>13864</v>
      </c>
      <c r="F546" s="17">
        <f t="shared" si="80"/>
        <v>16.329799764428738</v>
      </c>
      <c r="G546" t="s">
        <v>14</v>
      </c>
      <c r="H546">
        <v>180</v>
      </c>
      <c r="I546" t="s">
        <v>21</v>
      </c>
      <c r="J546" t="s">
        <v>22</v>
      </c>
      <c r="K546">
        <v>1378875600</v>
      </c>
      <c r="L546">
        <v>1380171600</v>
      </c>
      <c r="M546" t="b">
        <v>0</v>
      </c>
      <c r="N546" t="b">
        <v>0</v>
      </c>
      <c r="O546" t="s">
        <v>89</v>
      </c>
      <c r="P546" t="s">
        <v>2053</v>
      </c>
      <c r="Q546" t="s">
        <v>2054</v>
      </c>
      <c r="R546" s="8">
        <f t="shared" si="81"/>
        <v>41528.208333333336</v>
      </c>
      <c r="S546" s="8" t="str">
        <f t="shared" si="82"/>
        <v>11</v>
      </c>
      <c r="T546" s="8" t="str">
        <f t="shared" si="89"/>
        <v>Sep</v>
      </c>
      <c r="U546" s="8" t="str">
        <f t="shared" si="83"/>
        <v>2013</v>
      </c>
      <c r="V546" s="8">
        <f t="shared" si="84"/>
        <v>41543.208333333336</v>
      </c>
      <c r="W546" t="str">
        <f t="shared" si="85"/>
        <v>26</v>
      </c>
      <c r="X546" t="str">
        <f t="shared" si="86"/>
        <v>09</v>
      </c>
      <c r="Y546" t="str">
        <f t="shared" si="87"/>
        <v>2013</v>
      </c>
      <c r="Z546" s="17">
        <f t="shared" si="88"/>
        <v>15</v>
      </c>
    </row>
    <row r="547" spans="1:26" ht="31.2" x14ac:dyDescent="0.3">
      <c r="A547">
        <v>544</v>
      </c>
      <c r="B547" s="4" t="s">
        <v>1133</v>
      </c>
      <c r="C547" s="3" t="s">
        <v>1134</v>
      </c>
      <c r="D547">
        <v>2800</v>
      </c>
      <c r="E547">
        <v>7742</v>
      </c>
      <c r="F547" s="17">
        <f t="shared" si="80"/>
        <v>276.5</v>
      </c>
      <c r="G547" t="s">
        <v>20</v>
      </c>
      <c r="H547">
        <v>84</v>
      </c>
      <c r="I547" t="s">
        <v>21</v>
      </c>
      <c r="J547" t="s">
        <v>22</v>
      </c>
      <c r="K547">
        <v>1452232800</v>
      </c>
      <c r="L547">
        <v>1453356000</v>
      </c>
      <c r="M547" t="b">
        <v>0</v>
      </c>
      <c r="N547" t="b">
        <v>0</v>
      </c>
      <c r="O547" t="s">
        <v>23</v>
      </c>
      <c r="P547" t="s">
        <v>2038</v>
      </c>
      <c r="Q547" t="s">
        <v>2039</v>
      </c>
      <c r="R547" s="8">
        <f t="shared" si="81"/>
        <v>42377.25</v>
      </c>
      <c r="S547" s="8" t="str">
        <f t="shared" si="82"/>
        <v>08</v>
      </c>
      <c r="T547" s="8" t="str">
        <f t="shared" si="89"/>
        <v>Jan</v>
      </c>
      <c r="U547" s="8" t="str">
        <f t="shared" si="83"/>
        <v>2016</v>
      </c>
      <c r="V547" s="8">
        <f t="shared" si="84"/>
        <v>42390.25</v>
      </c>
      <c r="W547" t="str">
        <f t="shared" si="85"/>
        <v>21</v>
      </c>
      <c r="X547" t="str">
        <f t="shared" si="86"/>
        <v>01</v>
      </c>
      <c r="Y547" t="str">
        <f t="shared" si="87"/>
        <v>2016</v>
      </c>
      <c r="Z547" s="17">
        <f t="shared" si="88"/>
        <v>13</v>
      </c>
    </row>
    <row r="548" spans="1:26" x14ac:dyDescent="0.3">
      <c r="A548">
        <v>545</v>
      </c>
      <c r="B548" s="4" t="s">
        <v>1135</v>
      </c>
      <c r="C548" s="3" t="s">
        <v>1136</v>
      </c>
      <c r="D548">
        <v>184800</v>
      </c>
      <c r="E548">
        <v>164109</v>
      </c>
      <c r="F548" s="17">
        <f t="shared" si="80"/>
        <v>88.803571428571431</v>
      </c>
      <c r="G548" t="s">
        <v>14</v>
      </c>
      <c r="H548">
        <v>2690</v>
      </c>
      <c r="I548" t="s">
        <v>21</v>
      </c>
      <c r="J548" t="s">
        <v>22</v>
      </c>
      <c r="K548">
        <v>1577253600</v>
      </c>
      <c r="L548">
        <v>1578981600</v>
      </c>
      <c r="M548" t="b">
        <v>0</v>
      </c>
      <c r="N548" t="b">
        <v>0</v>
      </c>
      <c r="O548" t="s">
        <v>33</v>
      </c>
      <c r="P548" t="s">
        <v>2042</v>
      </c>
      <c r="Q548" t="s">
        <v>2043</v>
      </c>
      <c r="R548" s="8">
        <f t="shared" si="81"/>
        <v>43824.25</v>
      </c>
      <c r="S548" s="8" t="str">
        <f t="shared" si="82"/>
        <v>25</v>
      </c>
      <c r="T548" s="8" t="str">
        <f t="shared" si="89"/>
        <v>Dec</v>
      </c>
      <c r="U548" s="8" t="str">
        <f t="shared" si="83"/>
        <v>2019</v>
      </c>
      <c r="V548" s="8">
        <f t="shared" si="84"/>
        <v>43844.25</v>
      </c>
      <c r="W548" t="str">
        <f t="shared" si="85"/>
        <v>14</v>
      </c>
      <c r="X548" t="str">
        <f t="shared" si="86"/>
        <v>01</v>
      </c>
      <c r="Y548" t="str">
        <f t="shared" si="87"/>
        <v>2020</v>
      </c>
      <c r="Z548" s="17">
        <f t="shared" si="88"/>
        <v>20</v>
      </c>
    </row>
    <row r="549" spans="1:26" ht="31.2" x14ac:dyDescent="0.3">
      <c r="A549">
        <v>546</v>
      </c>
      <c r="B549" s="4" t="s">
        <v>1137</v>
      </c>
      <c r="C549" s="3" t="s">
        <v>1138</v>
      </c>
      <c r="D549">
        <v>4200</v>
      </c>
      <c r="E549">
        <v>6870</v>
      </c>
      <c r="F549" s="17">
        <f t="shared" si="80"/>
        <v>163.57142857142856</v>
      </c>
      <c r="G549" t="s">
        <v>20</v>
      </c>
      <c r="H549">
        <v>88</v>
      </c>
      <c r="I549" t="s">
        <v>21</v>
      </c>
      <c r="J549" t="s">
        <v>22</v>
      </c>
      <c r="K549">
        <v>1537160400</v>
      </c>
      <c r="L549">
        <v>1537419600</v>
      </c>
      <c r="M549" t="b">
        <v>0</v>
      </c>
      <c r="N549" t="b">
        <v>1</v>
      </c>
      <c r="O549" t="s">
        <v>33</v>
      </c>
      <c r="P549" t="s">
        <v>2042</v>
      </c>
      <c r="Q549" t="s">
        <v>2043</v>
      </c>
      <c r="R549" s="8">
        <f t="shared" si="81"/>
        <v>43360.208333333328</v>
      </c>
      <c r="S549" s="8" t="str">
        <f t="shared" si="82"/>
        <v>17</v>
      </c>
      <c r="T549" s="8" t="str">
        <f t="shared" si="89"/>
        <v>Sep</v>
      </c>
      <c r="U549" s="8" t="str">
        <f t="shared" si="83"/>
        <v>2018</v>
      </c>
      <c r="V549" s="8">
        <f t="shared" si="84"/>
        <v>43363.208333333328</v>
      </c>
      <c r="W549" t="str">
        <f t="shared" si="85"/>
        <v>20</v>
      </c>
      <c r="X549" t="str">
        <f t="shared" si="86"/>
        <v>09</v>
      </c>
      <c r="Y549" t="str">
        <f t="shared" si="87"/>
        <v>2018</v>
      </c>
      <c r="Z549" s="17">
        <f t="shared" si="88"/>
        <v>3</v>
      </c>
    </row>
    <row r="550" spans="1:26" x14ac:dyDescent="0.3">
      <c r="A550">
        <v>547</v>
      </c>
      <c r="B550" s="4" t="s">
        <v>1139</v>
      </c>
      <c r="C550" s="3" t="s">
        <v>1140</v>
      </c>
      <c r="D550">
        <v>1300</v>
      </c>
      <c r="E550">
        <v>12597</v>
      </c>
      <c r="F550" s="17">
        <f t="shared" si="80"/>
        <v>969</v>
      </c>
      <c r="G550" t="s">
        <v>20</v>
      </c>
      <c r="H550">
        <v>156</v>
      </c>
      <c r="I550" t="s">
        <v>21</v>
      </c>
      <c r="J550" t="s">
        <v>22</v>
      </c>
      <c r="K550">
        <v>1422165600</v>
      </c>
      <c r="L550">
        <v>1423202400</v>
      </c>
      <c r="M550" t="b">
        <v>0</v>
      </c>
      <c r="N550" t="b">
        <v>0</v>
      </c>
      <c r="O550" t="s">
        <v>53</v>
      </c>
      <c r="P550" t="s">
        <v>2044</v>
      </c>
      <c r="Q550" t="s">
        <v>2047</v>
      </c>
      <c r="R550" s="8">
        <f t="shared" si="81"/>
        <v>42029.25</v>
      </c>
      <c r="S550" s="8" t="str">
        <f t="shared" si="82"/>
        <v>25</v>
      </c>
      <c r="T550" s="8" t="str">
        <f t="shared" si="89"/>
        <v>Jan</v>
      </c>
      <c r="U550" s="8" t="str">
        <f t="shared" si="83"/>
        <v>2015</v>
      </c>
      <c r="V550" s="8">
        <f t="shared" si="84"/>
        <v>42041.25</v>
      </c>
      <c r="W550" t="str">
        <f t="shared" si="85"/>
        <v>06</v>
      </c>
      <c r="X550" t="str">
        <f t="shared" si="86"/>
        <v>02</v>
      </c>
      <c r="Y550" t="str">
        <f t="shared" si="87"/>
        <v>2015</v>
      </c>
      <c r="Z550" s="17">
        <f t="shared" si="88"/>
        <v>12</v>
      </c>
    </row>
    <row r="551" spans="1:26" x14ac:dyDescent="0.3">
      <c r="A551">
        <v>548</v>
      </c>
      <c r="B551" s="4" t="s">
        <v>1141</v>
      </c>
      <c r="C551" s="3" t="s">
        <v>1142</v>
      </c>
      <c r="D551">
        <v>66100</v>
      </c>
      <c r="E551">
        <v>179074</v>
      </c>
      <c r="F551" s="17">
        <f t="shared" si="80"/>
        <v>270.91376701966715</v>
      </c>
      <c r="G551" t="s">
        <v>20</v>
      </c>
      <c r="H551">
        <v>2985</v>
      </c>
      <c r="I551" t="s">
        <v>21</v>
      </c>
      <c r="J551" t="s">
        <v>22</v>
      </c>
      <c r="K551">
        <v>1459486800</v>
      </c>
      <c r="L551">
        <v>1460610000</v>
      </c>
      <c r="M551" t="b">
        <v>0</v>
      </c>
      <c r="N551" t="b">
        <v>0</v>
      </c>
      <c r="O551" t="s">
        <v>33</v>
      </c>
      <c r="P551" t="s">
        <v>2042</v>
      </c>
      <c r="Q551" t="s">
        <v>2043</v>
      </c>
      <c r="R551" s="8">
        <f t="shared" si="81"/>
        <v>42461.208333333328</v>
      </c>
      <c r="S551" s="8" t="str">
        <f t="shared" si="82"/>
        <v>01</v>
      </c>
      <c r="T551" s="8" t="str">
        <f t="shared" si="89"/>
        <v>Apr</v>
      </c>
      <c r="U551" s="8" t="str">
        <f t="shared" si="83"/>
        <v>2016</v>
      </c>
      <c r="V551" s="8">
        <f t="shared" si="84"/>
        <v>42474.208333333328</v>
      </c>
      <c r="W551" t="str">
        <f t="shared" si="85"/>
        <v>14</v>
      </c>
      <c r="X551" t="str">
        <f t="shared" si="86"/>
        <v>04</v>
      </c>
      <c r="Y551" t="str">
        <f t="shared" si="87"/>
        <v>2016</v>
      </c>
      <c r="Z551" s="17">
        <f t="shared" si="88"/>
        <v>13</v>
      </c>
    </row>
    <row r="552" spans="1:26" ht="31.2" x14ac:dyDescent="0.3">
      <c r="A552">
        <v>549</v>
      </c>
      <c r="B552" s="4" t="s">
        <v>1143</v>
      </c>
      <c r="C552" s="3" t="s">
        <v>1144</v>
      </c>
      <c r="D552">
        <v>29500</v>
      </c>
      <c r="E552">
        <v>83843</v>
      </c>
      <c r="F552" s="17">
        <f t="shared" si="80"/>
        <v>284.21355932203392</v>
      </c>
      <c r="G552" t="s">
        <v>20</v>
      </c>
      <c r="H552">
        <v>762</v>
      </c>
      <c r="I552" t="s">
        <v>21</v>
      </c>
      <c r="J552" t="s">
        <v>22</v>
      </c>
      <c r="K552">
        <v>1369717200</v>
      </c>
      <c r="L552">
        <v>1370494800</v>
      </c>
      <c r="M552" t="b">
        <v>0</v>
      </c>
      <c r="N552" t="b">
        <v>0</v>
      </c>
      <c r="O552" t="s">
        <v>65</v>
      </c>
      <c r="P552" t="s">
        <v>2040</v>
      </c>
      <c r="Q552" t="s">
        <v>2049</v>
      </c>
      <c r="R552" s="8">
        <f t="shared" si="81"/>
        <v>41422.208333333336</v>
      </c>
      <c r="S552" s="8" t="str">
        <f t="shared" si="82"/>
        <v>28</v>
      </c>
      <c r="T552" s="8" t="str">
        <f t="shared" si="89"/>
        <v>May</v>
      </c>
      <c r="U552" s="8" t="str">
        <f t="shared" si="83"/>
        <v>2013</v>
      </c>
      <c r="V552" s="8">
        <f t="shared" si="84"/>
        <v>41431.208333333336</v>
      </c>
      <c r="W552" t="str">
        <f t="shared" si="85"/>
        <v>06</v>
      </c>
      <c r="X552" t="str">
        <f t="shared" si="86"/>
        <v>06</v>
      </c>
      <c r="Y552" t="str">
        <f t="shared" si="87"/>
        <v>2013</v>
      </c>
      <c r="Z552" s="17">
        <f t="shared" si="88"/>
        <v>9</v>
      </c>
    </row>
    <row r="553" spans="1:26" ht="31.2" x14ac:dyDescent="0.3">
      <c r="A553">
        <v>550</v>
      </c>
      <c r="B553" s="4" t="s">
        <v>1145</v>
      </c>
      <c r="C553" s="3" t="s">
        <v>1146</v>
      </c>
      <c r="D553">
        <v>100</v>
      </c>
      <c r="E553">
        <v>4</v>
      </c>
      <c r="F553" s="17">
        <f t="shared" si="80"/>
        <v>4</v>
      </c>
      <c r="G553" t="s">
        <v>74</v>
      </c>
      <c r="H553">
        <v>1</v>
      </c>
      <c r="I553" t="s">
        <v>98</v>
      </c>
      <c r="J553" t="s">
        <v>99</v>
      </c>
      <c r="K553">
        <v>1330495200</v>
      </c>
      <c r="L553">
        <v>1332306000</v>
      </c>
      <c r="M553" t="b">
        <v>0</v>
      </c>
      <c r="N553" t="b">
        <v>0</v>
      </c>
      <c r="O553" t="s">
        <v>60</v>
      </c>
      <c r="P553" t="s">
        <v>2038</v>
      </c>
      <c r="Q553" t="s">
        <v>2048</v>
      </c>
      <c r="R553" s="8">
        <f t="shared" si="81"/>
        <v>40968.25</v>
      </c>
      <c r="S553" s="8" t="str">
        <f t="shared" si="82"/>
        <v>29</v>
      </c>
      <c r="T553" s="8" t="str">
        <f t="shared" si="89"/>
        <v>Feb</v>
      </c>
      <c r="U553" s="8" t="str">
        <f t="shared" si="83"/>
        <v>2012</v>
      </c>
      <c r="V553" s="8">
        <f t="shared" si="84"/>
        <v>40989.208333333336</v>
      </c>
      <c r="W553" t="str">
        <f t="shared" si="85"/>
        <v>21</v>
      </c>
      <c r="X553" t="str">
        <f t="shared" si="86"/>
        <v>03</v>
      </c>
      <c r="Y553" t="str">
        <f t="shared" si="87"/>
        <v>2012</v>
      </c>
      <c r="Z553" s="17">
        <f t="shared" si="88"/>
        <v>20.958333333335759</v>
      </c>
    </row>
    <row r="554" spans="1:26" ht="31.2" x14ac:dyDescent="0.3">
      <c r="A554">
        <v>551</v>
      </c>
      <c r="B554" s="4" t="s">
        <v>1147</v>
      </c>
      <c r="C554" s="3" t="s">
        <v>1148</v>
      </c>
      <c r="D554">
        <v>180100</v>
      </c>
      <c r="E554">
        <v>105598</v>
      </c>
      <c r="F554" s="17">
        <f t="shared" si="80"/>
        <v>58.6329816768462</v>
      </c>
      <c r="G554" t="s">
        <v>14</v>
      </c>
      <c r="H554">
        <v>2779</v>
      </c>
      <c r="I554" t="s">
        <v>26</v>
      </c>
      <c r="J554" t="s">
        <v>27</v>
      </c>
      <c r="K554">
        <v>1419055200</v>
      </c>
      <c r="L554">
        <v>1422511200</v>
      </c>
      <c r="M554" t="b">
        <v>0</v>
      </c>
      <c r="N554" t="b">
        <v>1</v>
      </c>
      <c r="O554" t="s">
        <v>28</v>
      </c>
      <c r="P554" t="s">
        <v>2040</v>
      </c>
      <c r="Q554" t="s">
        <v>2041</v>
      </c>
      <c r="R554" s="8">
        <f t="shared" si="81"/>
        <v>41993.25</v>
      </c>
      <c r="S554" s="8" t="str">
        <f t="shared" si="82"/>
        <v>20</v>
      </c>
      <c r="T554" s="8" t="str">
        <f t="shared" si="89"/>
        <v>Dec</v>
      </c>
      <c r="U554" s="8" t="str">
        <f t="shared" si="83"/>
        <v>2014</v>
      </c>
      <c r="V554" s="8">
        <f t="shared" si="84"/>
        <v>42033.25</v>
      </c>
      <c r="W554" t="str">
        <f t="shared" si="85"/>
        <v>29</v>
      </c>
      <c r="X554" t="str">
        <f t="shared" si="86"/>
        <v>01</v>
      </c>
      <c r="Y554" t="str">
        <f t="shared" si="87"/>
        <v>2015</v>
      </c>
      <c r="Z554" s="17">
        <f t="shared" si="88"/>
        <v>40</v>
      </c>
    </row>
    <row r="555" spans="1:26" x14ac:dyDescent="0.3">
      <c r="A555">
        <v>552</v>
      </c>
      <c r="B555" s="4" t="s">
        <v>1149</v>
      </c>
      <c r="C555" s="3" t="s">
        <v>1150</v>
      </c>
      <c r="D555">
        <v>9000</v>
      </c>
      <c r="E555">
        <v>8866</v>
      </c>
      <c r="F555" s="17">
        <f t="shared" si="80"/>
        <v>98.51111111111112</v>
      </c>
      <c r="G555" t="s">
        <v>14</v>
      </c>
      <c r="H555">
        <v>92</v>
      </c>
      <c r="I555" t="s">
        <v>21</v>
      </c>
      <c r="J555" t="s">
        <v>22</v>
      </c>
      <c r="K555">
        <v>1480140000</v>
      </c>
      <c r="L555">
        <v>1480312800</v>
      </c>
      <c r="M555" t="b">
        <v>0</v>
      </c>
      <c r="N555" t="b">
        <v>0</v>
      </c>
      <c r="O555" t="s">
        <v>33</v>
      </c>
      <c r="P555" t="s">
        <v>2042</v>
      </c>
      <c r="Q555" t="s">
        <v>2043</v>
      </c>
      <c r="R555" s="8">
        <f t="shared" si="81"/>
        <v>42700.25</v>
      </c>
      <c r="S555" s="8" t="str">
        <f t="shared" si="82"/>
        <v>26</v>
      </c>
      <c r="T555" s="8" t="str">
        <f t="shared" si="89"/>
        <v>Nov</v>
      </c>
      <c r="U555" s="8" t="str">
        <f t="shared" si="83"/>
        <v>2016</v>
      </c>
      <c r="V555" s="8">
        <f t="shared" si="84"/>
        <v>42702.25</v>
      </c>
      <c r="W555" t="str">
        <f t="shared" si="85"/>
        <v>28</v>
      </c>
      <c r="X555" t="str">
        <f t="shared" si="86"/>
        <v>11</v>
      </c>
      <c r="Y555" t="str">
        <f t="shared" si="87"/>
        <v>2016</v>
      </c>
      <c r="Z555" s="17">
        <f t="shared" si="88"/>
        <v>2</v>
      </c>
    </row>
    <row r="556" spans="1:26" ht="31.2" x14ac:dyDescent="0.3">
      <c r="A556">
        <v>553</v>
      </c>
      <c r="B556" s="4" t="s">
        <v>1151</v>
      </c>
      <c r="C556" s="3" t="s">
        <v>1152</v>
      </c>
      <c r="D556">
        <v>170600</v>
      </c>
      <c r="E556">
        <v>75022</v>
      </c>
      <c r="F556" s="17">
        <f t="shared" si="80"/>
        <v>43.975381008206334</v>
      </c>
      <c r="G556" t="s">
        <v>14</v>
      </c>
      <c r="H556">
        <v>1028</v>
      </c>
      <c r="I556" t="s">
        <v>21</v>
      </c>
      <c r="J556" t="s">
        <v>22</v>
      </c>
      <c r="K556">
        <v>1293948000</v>
      </c>
      <c r="L556">
        <v>1294034400</v>
      </c>
      <c r="M556" t="b">
        <v>0</v>
      </c>
      <c r="N556" t="b">
        <v>0</v>
      </c>
      <c r="O556" t="s">
        <v>23</v>
      </c>
      <c r="P556" t="s">
        <v>2038</v>
      </c>
      <c r="Q556" t="s">
        <v>2039</v>
      </c>
      <c r="R556" s="8">
        <f t="shared" si="81"/>
        <v>40545.25</v>
      </c>
      <c r="S556" s="8" t="str">
        <f t="shared" si="82"/>
        <v>02</v>
      </c>
      <c r="T556" s="8" t="str">
        <f t="shared" si="89"/>
        <v>Jan</v>
      </c>
      <c r="U556" s="8" t="str">
        <f t="shared" si="83"/>
        <v>2011</v>
      </c>
      <c r="V556" s="8">
        <f t="shared" si="84"/>
        <v>40546.25</v>
      </c>
      <c r="W556" t="str">
        <f t="shared" si="85"/>
        <v>03</v>
      </c>
      <c r="X556" t="str">
        <f t="shared" si="86"/>
        <v>01</v>
      </c>
      <c r="Y556" t="str">
        <f t="shared" si="87"/>
        <v>2011</v>
      </c>
      <c r="Z556" s="17">
        <f t="shared" si="88"/>
        <v>1</v>
      </c>
    </row>
    <row r="557" spans="1:26" ht="31.2" x14ac:dyDescent="0.3">
      <c r="A557">
        <v>554</v>
      </c>
      <c r="B557" s="4" t="s">
        <v>1153</v>
      </c>
      <c r="C557" s="3" t="s">
        <v>1154</v>
      </c>
      <c r="D557">
        <v>9500</v>
      </c>
      <c r="E557">
        <v>14408</v>
      </c>
      <c r="F557" s="17">
        <f t="shared" si="80"/>
        <v>151.66315789473683</v>
      </c>
      <c r="G557" t="s">
        <v>20</v>
      </c>
      <c r="H557">
        <v>554</v>
      </c>
      <c r="I557" t="s">
        <v>15</v>
      </c>
      <c r="J557" t="s">
        <v>16</v>
      </c>
      <c r="K557">
        <v>1482127200</v>
      </c>
      <c r="L557">
        <v>1482645600</v>
      </c>
      <c r="M557" t="b">
        <v>0</v>
      </c>
      <c r="N557" t="b">
        <v>0</v>
      </c>
      <c r="O557" t="s">
        <v>60</v>
      </c>
      <c r="P557" t="s">
        <v>2038</v>
      </c>
      <c r="Q557" t="s">
        <v>2048</v>
      </c>
      <c r="R557" s="8">
        <f t="shared" si="81"/>
        <v>42723.25</v>
      </c>
      <c r="S557" s="8" t="str">
        <f t="shared" si="82"/>
        <v>19</v>
      </c>
      <c r="T557" s="8" t="str">
        <f t="shared" si="89"/>
        <v>Dec</v>
      </c>
      <c r="U557" s="8" t="str">
        <f t="shared" si="83"/>
        <v>2016</v>
      </c>
      <c r="V557" s="8">
        <f t="shared" si="84"/>
        <v>42729.25</v>
      </c>
      <c r="W557" t="str">
        <f t="shared" si="85"/>
        <v>25</v>
      </c>
      <c r="X557" t="str">
        <f t="shared" si="86"/>
        <v>12</v>
      </c>
      <c r="Y557" t="str">
        <f t="shared" si="87"/>
        <v>2016</v>
      </c>
      <c r="Z557" s="17">
        <f t="shared" si="88"/>
        <v>6</v>
      </c>
    </row>
    <row r="558" spans="1:26" x14ac:dyDescent="0.3">
      <c r="A558">
        <v>555</v>
      </c>
      <c r="B558" s="4" t="s">
        <v>1155</v>
      </c>
      <c r="C558" s="3" t="s">
        <v>1156</v>
      </c>
      <c r="D558">
        <v>6300</v>
      </c>
      <c r="E558">
        <v>14089</v>
      </c>
      <c r="F558" s="17">
        <f t="shared" si="80"/>
        <v>223.63492063492063</v>
      </c>
      <c r="G558" t="s">
        <v>20</v>
      </c>
      <c r="H558">
        <v>135</v>
      </c>
      <c r="I558" t="s">
        <v>36</v>
      </c>
      <c r="J558" t="s">
        <v>37</v>
      </c>
      <c r="K558">
        <v>1396414800</v>
      </c>
      <c r="L558">
        <v>1399093200</v>
      </c>
      <c r="M558" t="b">
        <v>0</v>
      </c>
      <c r="N558" t="b">
        <v>0</v>
      </c>
      <c r="O558" t="s">
        <v>23</v>
      </c>
      <c r="P558" t="s">
        <v>2038</v>
      </c>
      <c r="Q558" t="s">
        <v>2039</v>
      </c>
      <c r="R558" s="8">
        <f t="shared" si="81"/>
        <v>41731.208333333336</v>
      </c>
      <c r="S558" s="8" t="str">
        <f t="shared" si="82"/>
        <v>02</v>
      </c>
      <c r="T558" s="8" t="str">
        <f t="shared" si="89"/>
        <v>Apr</v>
      </c>
      <c r="U558" s="8" t="str">
        <f t="shared" si="83"/>
        <v>2014</v>
      </c>
      <c r="V558" s="8">
        <f t="shared" si="84"/>
        <v>41762.208333333336</v>
      </c>
      <c r="W558" t="str">
        <f t="shared" si="85"/>
        <v>03</v>
      </c>
      <c r="X558" t="str">
        <f t="shared" si="86"/>
        <v>05</v>
      </c>
      <c r="Y558" t="str">
        <f t="shared" si="87"/>
        <v>2014</v>
      </c>
      <c r="Z558" s="17">
        <f t="shared" si="88"/>
        <v>31</v>
      </c>
    </row>
    <row r="559" spans="1:26" x14ac:dyDescent="0.3">
      <c r="A559">
        <v>556</v>
      </c>
      <c r="B559" s="4" t="s">
        <v>442</v>
      </c>
      <c r="C559" s="3" t="s">
        <v>1157</v>
      </c>
      <c r="D559">
        <v>5200</v>
      </c>
      <c r="E559">
        <v>12467</v>
      </c>
      <c r="F559" s="17">
        <f t="shared" si="80"/>
        <v>239.75</v>
      </c>
      <c r="G559" t="s">
        <v>20</v>
      </c>
      <c r="H559">
        <v>122</v>
      </c>
      <c r="I559" t="s">
        <v>21</v>
      </c>
      <c r="J559" t="s">
        <v>22</v>
      </c>
      <c r="K559">
        <v>1315285200</v>
      </c>
      <c r="L559">
        <v>1315890000</v>
      </c>
      <c r="M559" t="b">
        <v>0</v>
      </c>
      <c r="N559" t="b">
        <v>1</v>
      </c>
      <c r="O559" t="s">
        <v>206</v>
      </c>
      <c r="P559" t="s">
        <v>2050</v>
      </c>
      <c r="Q559" t="s">
        <v>2062</v>
      </c>
      <c r="R559" s="8">
        <f t="shared" si="81"/>
        <v>40792.208333333336</v>
      </c>
      <c r="S559" s="8" t="str">
        <f t="shared" si="82"/>
        <v>06</v>
      </c>
      <c r="T559" s="8" t="str">
        <f t="shared" si="89"/>
        <v>Sep</v>
      </c>
      <c r="U559" s="8" t="str">
        <f t="shared" si="83"/>
        <v>2011</v>
      </c>
      <c r="V559" s="8">
        <f t="shared" si="84"/>
        <v>40799.208333333336</v>
      </c>
      <c r="W559" t="str">
        <f t="shared" si="85"/>
        <v>13</v>
      </c>
      <c r="X559" t="str">
        <f t="shared" si="86"/>
        <v>09</v>
      </c>
      <c r="Y559" t="str">
        <f t="shared" si="87"/>
        <v>2011</v>
      </c>
      <c r="Z559" s="17">
        <f t="shared" si="88"/>
        <v>7</v>
      </c>
    </row>
    <row r="560" spans="1:26" x14ac:dyDescent="0.3">
      <c r="A560">
        <v>557</v>
      </c>
      <c r="B560" s="4" t="s">
        <v>1158</v>
      </c>
      <c r="C560" s="3" t="s">
        <v>1159</v>
      </c>
      <c r="D560">
        <v>6000</v>
      </c>
      <c r="E560">
        <v>11960</v>
      </c>
      <c r="F560" s="17">
        <f t="shared" si="80"/>
        <v>199.33333333333334</v>
      </c>
      <c r="G560" t="s">
        <v>20</v>
      </c>
      <c r="H560">
        <v>221</v>
      </c>
      <c r="I560" t="s">
        <v>21</v>
      </c>
      <c r="J560" t="s">
        <v>22</v>
      </c>
      <c r="K560">
        <v>1443762000</v>
      </c>
      <c r="L560">
        <v>1444021200</v>
      </c>
      <c r="M560" t="b">
        <v>0</v>
      </c>
      <c r="N560" t="b">
        <v>1</v>
      </c>
      <c r="O560" t="s">
        <v>474</v>
      </c>
      <c r="P560" t="s">
        <v>2044</v>
      </c>
      <c r="Q560" t="s">
        <v>2066</v>
      </c>
      <c r="R560" s="8">
        <f t="shared" si="81"/>
        <v>42279.208333333328</v>
      </c>
      <c r="S560" s="8" t="str">
        <f t="shared" si="82"/>
        <v>02</v>
      </c>
      <c r="T560" s="8" t="str">
        <f t="shared" si="89"/>
        <v>Oct</v>
      </c>
      <c r="U560" s="8" t="str">
        <f t="shared" si="83"/>
        <v>2015</v>
      </c>
      <c r="V560" s="8">
        <f t="shared" si="84"/>
        <v>42282.208333333328</v>
      </c>
      <c r="W560" t="str">
        <f t="shared" si="85"/>
        <v>05</v>
      </c>
      <c r="X560" t="str">
        <f t="shared" si="86"/>
        <v>10</v>
      </c>
      <c r="Y560" t="str">
        <f t="shared" si="87"/>
        <v>2015</v>
      </c>
      <c r="Z560" s="17">
        <f t="shared" si="88"/>
        <v>3</v>
      </c>
    </row>
    <row r="561" spans="1:26" x14ac:dyDescent="0.3">
      <c r="A561">
        <v>558</v>
      </c>
      <c r="B561" s="4" t="s">
        <v>1160</v>
      </c>
      <c r="C561" s="3" t="s">
        <v>1161</v>
      </c>
      <c r="D561">
        <v>5800</v>
      </c>
      <c r="E561">
        <v>7966</v>
      </c>
      <c r="F561" s="17">
        <f t="shared" si="80"/>
        <v>137.34482758620689</v>
      </c>
      <c r="G561" t="s">
        <v>20</v>
      </c>
      <c r="H561">
        <v>126</v>
      </c>
      <c r="I561" t="s">
        <v>21</v>
      </c>
      <c r="J561" t="s">
        <v>22</v>
      </c>
      <c r="K561">
        <v>1456293600</v>
      </c>
      <c r="L561">
        <v>1460005200</v>
      </c>
      <c r="M561" t="b">
        <v>0</v>
      </c>
      <c r="N561" t="b">
        <v>0</v>
      </c>
      <c r="O561" t="s">
        <v>33</v>
      </c>
      <c r="P561" t="s">
        <v>2042</v>
      </c>
      <c r="Q561" t="s">
        <v>2043</v>
      </c>
      <c r="R561" s="8">
        <f t="shared" si="81"/>
        <v>42424.25</v>
      </c>
      <c r="S561" s="8" t="str">
        <f t="shared" si="82"/>
        <v>24</v>
      </c>
      <c r="T561" s="8" t="str">
        <f t="shared" si="89"/>
        <v>Feb</v>
      </c>
      <c r="U561" s="8" t="str">
        <f t="shared" si="83"/>
        <v>2016</v>
      </c>
      <c r="V561" s="8">
        <f t="shared" si="84"/>
        <v>42467.208333333328</v>
      </c>
      <c r="W561" t="str">
        <f t="shared" si="85"/>
        <v>07</v>
      </c>
      <c r="X561" t="str">
        <f t="shared" si="86"/>
        <v>04</v>
      </c>
      <c r="Y561" t="str">
        <f t="shared" si="87"/>
        <v>2016</v>
      </c>
      <c r="Z561" s="17">
        <f t="shared" si="88"/>
        <v>42.958333333328483</v>
      </c>
    </row>
    <row r="562" spans="1:26" x14ac:dyDescent="0.3">
      <c r="A562">
        <v>559</v>
      </c>
      <c r="B562" s="4" t="s">
        <v>1162</v>
      </c>
      <c r="C562" s="3" t="s">
        <v>1163</v>
      </c>
      <c r="D562">
        <v>105300</v>
      </c>
      <c r="E562">
        <v>106321</v>
      </c>
      <c r="F562" s="17">
        <f t="shared" si="80"/>
        <v>100.9696106362773</v>
      </c>
      <c r="G562" t="s">
        <v>20</v>
      </c>
      <c r="H562">
        <v>1022</v>
      </c>
      <c r="I562" t="s">
        <v>21</v>
      </c>
      <c r="J562" t="s">
        <v>22</v>
      </c>
      <c r="K562">
        <v>1470114000</v>
      </c>
      <c r="L562">
        <v>1470718800</v>
      </c>
      <c r="M562" t="b">
        <v>0</v>
      </c>
      <c r="N562" t="b">
        <v>0</v>
      </c>
      <c r="O562" t="s">
        <v>33</v>
      </c>
      <c r="P562" t="s">
        <v>2042</v>
      </c>
      <c r="Q562" t="s">
        <v>2043</v>
      </c>
      <c r="R562" s="8">
        <f t="shared" si="81"/>
        <v>42584.208333333328</v>
      </c>
      <c r="S562" s="8" t="str">
        <f t="shared" si="82"/>
        <v>02</v>
      </c>
      <c r="T562" s="8" t="str">
        <f t="shared" si="89"/>
        <v>Aug</v>
      </c>
      <c r="U562" s="8" t="str">
        <f t="shared" si="83"/>
        <v>2016</v>
      </c>
      <c r="V562" s="8">
        <f t="shared" si="84"/>
        <v>42591.208333333328</v>
      </c>
      <c r="W562" t="str">
        <f t="shared" si="85"/>
        <v>09</v>
      </c>
      <c r="X562" t="str">
        <f t="shared" si="86"/>
        <v>08</v>
      </c>
      <c r="Y562" t="str">
        <f t="shared" si="87"/>
        <v>2016</v>
      </c>
      <c r="Z562" s="17">
        <f t="shared" si="88"/>
        <v>7</v>
      </c>
    </row>
    <row r="563" spans="1:26" x14ac:dyDescent="0.3">
      <c r="A563">
        <v>560</v>
      </c>
      <c r="B563" s="4" t="s">
        <v>1164</v>
      </c>
      <c r="C563" s="3" t="s">
        <v>1165</v>
      </c>
      <c r="D563">
        <v>20000</v>
      </c>
      <c r="E563">
        <v>158832</v>
      </c>
      <c r="F563" s="17">
        <f t="shared" si="80"/>
        <v>794.16</v>
      </c>
      <c r="G563" t="s">
        <v>20</v>
      </c>
      <c r="H563">
        <v>3177</v>
      </c>
      <c r="I563" t="s">
        <v>21</v>
      </c>
      <c r="J563" t="s">
        <v>22</v>
      </c>
      <c r="K563">
        <v>1321596000</v>
      </c>
      <c r="L563">
        <v>1325052000</v>
      </c>
      <c r="M563" t="b">
        <v>0</v>
      </c>
      <c r="N563" t="b">
        <v>0</v>
      </c>
      <c r="O563" t="s">
        <v>71</v>
      </c>
      <c r="P563" t="s">
        <v>2044</v>
      </c>
      <c r="Q563" t="s">
        <v>2052</v>
      </c>
      <c r="R563" s="8">
        <f t="shared" si="81"/>
        <v>40865.25</v>
      </c>
      <c r="S563" s="8" t="str">
        <f t="shared" si="82"/>
        <v>18</v>
      </c>
      <c r="T563" s="8" t="str">
        <f t="shared" si="89"/>
        <v>Nov</v>
      </c>
      <c r="U563" s="8" t="str">
        <f t="shared" si="83"/>
        <v>2011</v>
      </c>
      <c r="V563" s="8">
        <f t="shared" si="84"/>
        <v>40905.25</v>
      </c>
      <c r="W563" t="str">
        <f t="shared" si="85"/>
        <v>28</v>
      </c>
      <c r="X563" t="str">
        <f t="shared" si="86"/>
        <v>12</v>
      </c>
      <c r="Y563" t="str">
        <f t="shared" si="87"/>
        <v>2011</v>
      </c>
      <c r="Z563" s="17">
        <f t="shared" si="88"/>
        <v>40</v>
      </c>
    </row>
    <row r="564" spans="1:26" x14ac:dyDescent="0.3">
      <c r="A564">
        <v>561</v>
      </c>
      <c r="B564" s="4" t="s">
        <v>1166</v>
      </c>
      <c r="C564" s="3" t="s">
        <v>1167</v>
      </c>
      <c r="D564">
        <v>3000</v>
      </c>
      <c r="E564">
        <v>11091</v>
      </c>
      <c r="F564" s="17">
        <f t="shared" si="80"/>
        <v>369.7</v>
      </c>
      <c r="G564" t="s">
        <v>20</v>
      </c>
      <c r="H564">
        <v>198</v>
      </c>
      <c r="I564" t="s">
        <v>98</v>
      </c>
      <c r="J564" t="s">
        <v>99</v>
      </c>
      <c r="K564">
        <v>1318827600</v>
      </c>
      <c r="L564">
        <v>1319000400</v>
      </c>
      <c r="M564" t="b">
        <v>0</v>
      </c>
      <c r="N564" t="b">
        <v>0</v>
      </c>
      <c r="O564" t="s">
        <v>33</v>
      </c>
      <c r="P564" t="s">
        <v>2042</v>
      </c>
      <c r="Q564" t="s">
        <v>2043</v>
      </c>
      <c r="R564" s="8">
        <f t="shared" si="81"/>
        <v>40833.208333333336</v>
      </c>
      <c r="S564" s="8" t="str">
        <f t="shared" si="82"/>
        <v>17</v>
      </c>
      <c r="T564" s="8" t="str">
        <f t="shared" si="89"/>
        <v>Oct</v>
      </c>
      <c r="U564" s="8" t="str">
        <f t="shared" si="83"/>
        <v>2011</v>
      </c>
      <c r="V564" s="8">
        <f t="shared" si="84"/>
        <v>40835.208333333336</v>
      </c>
      <c r="W564" t="str">
        <f t="shared" si="85"/>
        <v>19</v>
      </c>
      <c r="X564" t="str">
        <f t="shared" si="86"/>
        <v>10</v>
      </c>
      <c r="Y564" t="str">
        <f t="shared" si="87"/>
        <v>2011</v>
      </c>
      <c r="Z564" s="17">
        <f t="shared" si="88"/>
        <v>2</v>
      </c>
    </row>
    <row r="565" spans="1:26" ht="31.2" x14ac:dyDescent="0.3">
      <c r="A565">
        <v>562</v>
      </c>
      <c r="B565" s="4" t="s">
        <v>1168</v>
      </c>
      <c r="C565" s="3" t="s">
        <v>1169</v>
      </c>
      <c r="D565">
        <v>9900</v>
      </c>
      <c r="E565">
        <v>1269</v>
      </c>
      <c r="F565" s="17">
        <f t="shared" si="80"/>
        <v>12.818181818181817</v>
      </c>
      <c r="G565" t="s">
        <v>14</v>
      </c>
      <c r="H565">
        <v>26</v>
      </c>
      <c r="I565" t="s">
        <v>98</v>
      </c>
      <c r="J565" t="s">
        <v>99</v>
      </c>
      <c r="K565">
        <v>1552366800</v>
      </c>
      <c r="L565">
        <v>1552539600</v>
      </c>
      <c r="M565" t="b">
        <v>0</v>
      </c>
      <c r="N565" t="b">
        <v>0</v>
      </c>
      <c r="O565" t="s">
        <v>23</v>
      </c>
      <c r="P565" t="s">
        <v>2038</v>
      </c>
      <c r="Q565" t="s">
        <v>2039</v>
      </c>
      <c r="R565" s="8">
        <f t="shared" si="81"/>
        <v>43536.208333333328</v>
      </c>
      <c r="S565" s="8" t="str">
        <f t="shared" si="82"/>
        <v>12</v>
      </c>
      <c r="T565" s="8" t="str">
        <f t="shared" si="89"/>
        <v>Mar</v>
      </c>
      <c r="U565" s="8" t="str">
        <f t="shared" si="83"/>
        <v>2019</v>
      </c>
      <c r="V565" s="8">
        <f t="shared" si="84"/>
        <v>43538.208333333328</v>
      </c>
      <c r="W565" t="str">
        <f t="shared" si="85"/>
        <v>14</v>
      </c>
      <c r="X565" t="str">
        <f t="shared" si="86"/>
        <v>03</v>
      </c>
      <c r="Y565" t="str">
        <f t="shared" si="87"/>
        <v>2019</v>
      </c>
      <c r="Z565" s="17">
        <f t="shared" si="88"/>
        <v>2</v>
      </c>
    </row>
    <row r="566" spans="1:26" x14ac:dyDescent="0.3">
      <c r="A566">
        <v>563</v>
      </c>
      <c r="B566" s="4" t="s">
        <v>1170</v>
      </c>
      <c r="C566" s="3" t="s">
        <v>1171</v>
      </c>
      <c r="D566">
        <v>3700</v>
      </c>
      <c r="E566">
        <v>5107</v>
      </c>
      <c r="F566" s="17">
        <f t="shared" si="80"/>
        <v>138.02702702702703</v>
      </c>
      <c r="G566" t="s">
        <v>20</v>
      </c>
      <c r="H566">
        <v>85</v>
      </c>
      <c r="I566" t="s">
        <v>26</v>
      </c>
      <c r="J566" t="s">
        <v>27</v>
      </c>
      <c r="K566">
        <v>1542088800</v>
      </c>
      <c r="L566">
        <v>1543816800</v>
      </c>
      <c r="M566" t="b">
        <v>0</v>
      </c>
      <c r="N566" t="b">
        <v>0</v>
      </c>
      <c r="O566" t="s">
        <v>42</v>
      </c>
      <c r="P566" t="s">
        <v>2044</v>
      </c>
      <c r="Q566" t="s">
        <v>2045</v>
      </c>
      <c r="R566" s="8">
        <f t="shared" si="81"/>
        <v>43417.25</v>
      </c>
      <c r="S566" s="8" t="str">
        <f t="shared" si="82"/>
        <v>13</v>
      </c>
      <c r="T566" s="8" t="str">
        <f t="shared" si="89"/>
        <v>Nov</v>
      </c>
      <c r="U566" s="8" t="str">
        <f t="shared" si="83"/>
        <v>2018</v>
      </c>
      <c r="V566" s="8">
        <f t="shared" si="84"/>
        <v>43437.25</v>
      </c>
      <c r="W566" t="str">
        <f t="shared" si="85"/>
        <v>03</v>
      </c>
      <c r="X566" t="str">
        <f t="shared" si="86"/>
        <v>12</v>
      </c>
      <c r="Y566" t="str">
        <f t="shared" si="87"/>
        <v>2018</v>
      </c>
      <c r="Z566" s="17">
        <f t="shared" si="88"/>
        <v>20</v>
      </c>
    </row>
    <row r="567" spans="1:26" x14ac:dyDescent="0.3">
      <c r="A567">
        <v>564</v>
      </c>
      <c r="B567" s="4" t="s">
        <v>1172</v>
      </c>
      <c r="C567" s="3" t="s">
        <v>1173</v>
      </c>
      <c r="D567">
        <v>168700</v>
      </c>
      <c r="E567">
        <v>141393</v>
      </c>
      <c r="F567" s="17">
        <f t="shared" si="80"/>
        <v>83.813278008298752</v>
      </c>
      <c r="G567" t="s">
        <v>14</v>
      </c>
      <c r="H567">
        <v>1790</v>
      </c>
      <c r="I567" t="s">
        <v>21</v>
      </c>
      <c r="J567" t="s">
        <v>22</v>
      </c>
      <c r="K567">
        <v>1426395600</v>
      </c>
      <c r="L567">
        <v>1427086800</v>
      </c>
      <c r="M567" t="b">
        <v>0</v>
      </c>
      <c r="N567" t="b">
        <v>0</v>
      </c>
      <c r="O567" t="s">
        <v>33</v>
      </c>
      <c r="P567" t="s">
        <v>2042</v>
      </c>
      <c r="Q567" t="s">
        <v>2043</v>
      </c>
      <c r="R567" s="8">
        <f t="shared" si="81"/>
        <v>42078.208333333328</v>
      </c>
      <c r="S567" s="8" t="str">
        <f t="shared" si="82"/>
        <v>15</v>
      </c>
      <c r="T567" s="8" t="str">
        <f t="shared" si="89"/>
        <v>Mar</v>
      </c>
      <c r="U567" s="8" t="str">
        <f t="shared" si="83"/>
        <v>2015</v>
      </c>
      <c r="V567" s="8">
        <f t="shared" si="84"/>
        <v>42086.208333333328</v>
      </c>
      <c r="W567" t="str">
        <f t="shared" si="85"/>
        <v>23</v>
      </c>
      <c r="X567" t="str">
        <f t="shared" si="86"/>
        <v>03</v>
      </c>
      <c r="Y567" t="str">
        <f t="shared" si="87"/>
        <v>2015</v>
      </c>
      <c r="Z567" s="17">
        <f t="shared" si="88"/>
        <v>8</v>
      </c>
    </row>
    <row r="568" spans="1:26" x14ac:dyDescent="0.3">
      <c r="A568">
        <v>565</v>
      </c>
      <c r="B568" s="4" t="s">
        <v>1174</v>
      </c>
      <c r="C568" s="3" t="s">
        <v>1175</v>
      </c>
      <c r="D568">
        <v>94900</v>
      </c>
      <c r="E568">
        <v>194166</v>
      </c>
      <c r="F568" s="17">
        <f t="shared" si="80"/>
        <v>204.60063224446787</v>
      </c>
      <c r="G568" t="s">
        <v>20</v>
      </c>
      <c r="H568">
        <v>3596</v>
      </c>
      <c r="I568" t="s">
        <v>21</v>
      </c>
      <c r="J568" t="s">
        <v>22</v>
      </c>
      <c r="K568">
        <v>1321336800</v>
      </c>
      <c r="L568">
        <v>1323064800</v>
      </c>
      <c r="M568" t="b">
        <v>0</v>
      </c>
      <c r="N568" t="b">
        <v>0</v>
      </c>
      <c r="O568" t="s">
        <v>33</v>
      </c>
      <c r="P568" t="s">
        <v>2042</v>
      </c>
      <c r="Q568" t="s">
        <v>2043</v>
      </c>
      <c r="R568" s="8">
        <f t="shared" si="81"/>
        <v>40862.25</v>
      </c>
      <c r="S568" s="8" t="str">
        <f t="shared" si="82"/>
        <v>15</v>
      </c>
      <c r="T568" s="8" t="str">
        <f t="shared" si="89"/>
        <v>Nov</v>
      </c>
      <c r="U568" s="8" t="str">
        <f t="shared" si="83"/>
        <v>2011</v>
      </c>
      <c r="V568" s="8">
        <f t="shared" si="84"/>
        <v>40882.25</v>
      </c>
      <c r="W568" t="str">
        <f t="shared" si="85"/>
        <v>05</v>
      </c>
      <c r="X568" t="str">
        <f t="shared" si="86"/>
        <v>12</v>
      </c>
      <c r="Y568" t="str">
        <f t="shared" si="87"/>
        <v>2011</v>
      </c>
      <c r="Z568" s="17">
        <f t="shared" si="88"/>
        <v>20</v>
      </c>
    </row>
    <row r="569" spans="1:26" x14ac:dyDescent="0.3">
      <c r="A569">
        <v>566</v>
      </c>
      <c r="B569" s="4" t="s">
        <v>1176</v>
      </c>
      <c r="C569" s="3" t="s">
        <v>1177</v>
      </c>
      <c r="D569">
        <v>9300</v>
      </c>
      <c r="E569">
        <v>4124</v>
      </c>
      <c r="F569" s="17">
        <f t="shared" si="80"/>
        <v>44.344086021505376</v>
      </c>
      <c r="G569" t="s">
        <v>14</v>
      </c>
      <c r="H569">
        <v>37</v>
      </c>
      <c r="I569" t="s">
        <v>21</v>
      </c>
      <c r="J569" t="s">
        <v>22</v>
      </c>
      <c r="K569">
        <v>1456293600</v>
      </c>
      <c r="L569">
        <v>1458277200</v>
      </c>
      <c r="M569" t="b">
        <v>0</v>
      </c>
      <c r="N569" t="b">
        <v>1</v>
      </c>
      <c r="O569" t="s">
        <v>50</v>
      </c>
      <c r="P569" t="s">
        <v>2038</v>
      </c>
      <c r="Q569" t="s">
        <v>2046</v>
      </c>
      <c r="R569" s="8">
        <f t="shared" si="81"/>
        <v>42424.25</v>
      </c>
      <c r="S569" s="8" t="str">
        <f t="shared" si="82"/>
        <v>24</v>
      </c>
      <c r="T569" s="8" t="str">
        <f t="shared" si="89"/>
        <v>Feb</v>
      </c>
      <c r="U569" s="8" t="str">
        <f t="shared" si="83"/>
        <v>2016</v>
      </c>
      <c r="V569" s="8">
        <f t="shared" si="84"/>
        <v>42447.208333333328</v>
      </c>
      <c r="W569" t="str">
        <f t="shared" si="85"/>
        <v>18</v>
      </c>
      <c r="X569" t="str">
        <f t="shared" si="86"/>
        <v>03</v>
      </c>
      <c r="Y569" t="str">
        <f t="shared" si="87"/>
        <v>2016</v>
      </c>
      <c r="Z569" s="17">
        <f t="shared" si="88"/>
        <v>22.958333333328483</v>
      </c>
    </row>
    <row r="570" spans="1:26" ht="31.2" x14ac:dyDescent="0.3">
      <c r="A570">
        <v>567</v>
      </c>
      <c r="B570" s="4" t="s">
        <v>1178</v>
      </c>
      <c r="C570" s="3" t="s">
        <v>1179</v>
      </c>
      <c r="D570">
        <v>6800</v>
      </c>
      <c r="E570">
        <v>14865</v>
      </c>
      <c r="F570" s="17">
        <f t="shared" si="80"/>
        <v>218.60294117647058</v>
      </c>
      <c r="G570" t="s">
        <v>20</v>
      </c>
      <c r="H570">
        <v>244</v>
      </c>
      <c r="I570" t="s">
        <v>21</v>
      </c>
      <c r="J570" t="s">
        <v>22</v>
      </c>
      <c r="K570">
        <v>1404968400</v>
      </c>
      <c r="L570">
        <v>1405141200</v>
      </c>
      <c r="M570" t="b">
        <v>0</v>
      </c>
      <c r="N570" t="b">
        <v>0</v>
      </c>
      <c r="O570" t="s">
        <v>23</v>
      </c>
      <c r="P570" t="s">
        <v>2038</v>
      </c>
      <c r="Q570" t="s">
        <v>2039</v>
      </c>
      <c r="R570" s="8">
        <f t="shared" si="81"/>
        <v>41830.208333333336</v>
      </c>
      <c r="S570" s="8" t="str">
        <f t="shared" si="82"/>
        <v>10</v>
      </c>
      <c r="T570" s="8" t="str">
        <f t="shared" si="89"/>
        <v>Jul</v>
      </c>
      <c r="U570" s="8" t="str">
        <f t="shared" si="83"/>
        <v>2014</v>
      </c>
      <c r="V570" s="8">
        <f t="shared" si="84"/>
        <v>41832.208333333336</v>
      </c>
      <c r="W570" t="str">
        <f t="shared" si="85"/>
        <v>12</v>
      </c>
      <c r="X570" t="str">
        <f t="shared" si="86"/>
        <v>07</v>
      </c>
      <c r="Y570" t="str">
        <f t="shared" si="87"/>
        <v>2014</v>
      </c>
      <c r="Z570" s="17">
        <f t="shared" si="88"/>
        <v>2</v>
      </c>
    </row>
    <row r="571" spans="1:26" x14ac:dyDescent="0.3">
      <c r="A571">
        <v>568</v>
      </c>
      <c r="B571" s="4" t="s">
        <v>1180</v>
      </c>
      <c r="C571" s="3" t="s">
        <v>1181</v>
      </c>
      <c r="D571">
        <v>72400</v>
      </c>
      <c r="E571">
        <v>134688</v>
      </c>
      <c r="F571" s="17">
        <f t="shared" si="80"/>
        <v>186.03314917127071</v>
      </c>
      <c r="G571" t="s">
        <v>20</v>
      </c>
      <c r="H571">
        <v>5180</v>
      </c>
      <c r="I571" t="s">
        <v>21</v>
      </c>
      <c r="J571" t="s">
        <v>22</v>
      </c>
      <c r="K571">
        <v>1279170000</v>
      </c>
      <c r="L571">
        <v>1283058000</v>
      </c>
      <c r="M571" t="b">
        <v>0</v>
      </c>
      <c r="N571" t="b">
        <v>0</v>
      </c>
      <c r="O571" t="s">
        <v>33</v>
      </c>
      <c r="P571" t="s">
        <v>2042</v>
      </c>
      <c r="Q571" t="s">
        <v>2043</v>
      </c>
      <c r="R571" s="8">
        <f t="shared" si="81"/>
        <v>40374.208333333336</v>
      </c>
      <c r="S571" s="8" t="str">
        <f t="shared" si="82"/>
        <v>15</v>
      </c>
      <c r="T571" s="8" t="str">
        <f t="shared" si="89"/>
        <v>Jul</v>
      </c>
      <c r="U571" s="8" t="str">
        <f t="shared" si="83"/>
        <v>2010</v>
      </c>
      <c r="V571" s="8">
        <f t="shared" si="84"/>
        <v>40419.208333333336</v>
      </c>
      <c r="W571" t="str">
        <f t="shared" si="85"/>
        <v>29</v>
      </c>
      <c r="X571" t="str">
        <f t="shared" si="86"/>
        <v>08</v>
      </c>
      <c r="Y571" t="str">
        <f t="shared" si="87"/>
        <v>2010</v>
      </c>
      <c r="Z571" s="17">
        <f t="shared" si="88"/>
        <v>45</v>
      </c>
    </row>
    <row r="572" spans="1:26" x14ac:dyDescent="0.3">
      <c r="A572">
        <v>569</v>
      </c>
      <c r="B572" s="4" t="s">
        <v>1182</v>
      </c>
      <c r="C572" s="3" t="s">
        <v>1183</v>
      </c>
      <c r="D572">
        <v>20100</v>
      </c>
      <c r="E572">
        <v>47705</v>
      </c>
      <c r="F572" s="17">
        <f t="shared" si="80"/>
        <v>237.33830845771143</v>
      </c>
      <c r="G572" t="s">
        <v>20</v>
      </c>
      <c r="H572">
        <v>589</v>
      </c>
      <c r="I572" t="s">
        <v>107</v>
      </c>
      <c r="J572" t="s">
        <v>108</v>
      </c>
      <c r="K572">
        <v>1294725600</v>
      </c>
      <c r="L572">
        <v>1295762400</v>
      </c>
      <c r="M572" t="b">
        <v>0</v>
      </c>
      <c r="N572" t="b">
        <v>0</v>
      </c>
      <c r="O572" t="s">
        <v>71</v>
      </c>
      <c r="P572" t="s">
        <v>2044</v>
      </c>
      <c r="Q572" t="s">
        <v>2052</v>
      </c>
      <c r="R572" s="8">
        <f t="shared" si="81"/>
        <v>40554.25</v>
      </c>
      <c r="S572" s="8" t="str">
        <f t="shared" si="82"/>
        <v>11</v>
      </c>
      <c r="T572" s="8" t="str">
        <f t="shared" si="89"/>
        <v>Jan</v>
      </c>
      <c r="U572" s="8" t="str">
        <f t="shared" si="83"/>
        <v>2011</v>
      </c>
      <c r="V572" s="8">
        <f t="shared" si="84"/>
        <v>40566.25</v>
      </c>
      <c r="W572" t="str">
        <f t="shared" si="85"/>
        <v>23</v>
      </c>
      <c r="X572" t="str">
        <f t="shared" si="86"/>
        <v>01</v>
      </c>
      <c r="Y572" t="str">
        <f t="shared" si="87"/>
        <v>2011</v>
      </c>
      <c r="Z572" s="17">
        <f t="shared" si="88"/>
        <v>12</v>
      </c>
    </row>
    <row r="573" spans="1:26" x14ac:dyDescent="0.3">
      <c r="A573">
        <v>570</v>
      </c>
      <c r="B573" s="4" t="s">
        <v>1184</v>
      </c>
      <c r="C573" s="3" t="s">
        <v>1185</v>
      </c>
      <c r="D573">
        <v>31200</v>
      </c>
      <c r="E573">
        <v>95364</v>
      </c>
      <c r="F573" s="17">
        <f t="shared" si="80"/>
        <v>305.65384615384613</v>
      </c>
      <c r="G573" t="s">
        <v>20</v>
      </c>
      <c r="H573">
        <v>2725</v>
      </c>
      <c r="I573" t="s">
        <v>21</v>
      </c>
      <c r="J573" t="s">
        <v>22</v>
      </c>
      <c r="K573">
        <v>1419055200</v>
      </c>
      <c r="L573">
        <v>1419573600</v>
      </c>
      <c r="M573" t="b">
        <v>0</v>
      </c>
      <c r="N573" t="b">
        <v>1</v>
      </c>
      <c r="O573" t="s">
        <v>23</v>
      </c>
      <c r="P573" t="s">
        <v>2038</v>
      </c>
      <c r="Q573" t="s">
        <v>2039</v>
      </c>
      <c r="R573" s="8">
        <f t="shared" si="81"/>
        <v>41993.25</v>
      </c>
      <c r="S573" s="8" t="str">
        <f t="shared" si="82"/>
        <v>20</v>
      </c>
      <c r="T573" s="8" t="str">
        <f t="shared" si="89"/>
        <v>Dec</v>
      </c>
      <c r="U573" s="8" t="str">
        <f t="shared" si="83"/>
        <v>2014</v>
      </c>
      <c r="V573" s="8">
        <f t="shared" si="84"/>
        <v>41999.25</v>
      </c>
      <c r="W573" t="str">
        <f t="shared" si="85"/>
        <v>26</v>
      </c>
      <c r="X573" t="str">
        <f t="shared" si="86"/>
        <v>12</v>
      </c>
      <c r="Y573" t="str">
        <f t="shared" si="87"/>
        <v>2014</v>
      </c>
      <c r="Z573" s="17">
        <f t="shared" si="88"/>
        <v>6</v>
      </c>
    </row>
    <row r="574" spans="1:26" x14ac:dyDescent="0.3">
      <c r="A574">
        <v>571</v>
      </c>
      <c r="B574" s="4" t="s">
        <v>1186</v>
      </c>
      <c r="C574" s="3" t="s">
        <v>1187</v>
      </c>
      <c r="D574">
        <v>3500</v>
      </c>
      <c r="E574">
        <v>3295</v>
      </c>
      <c r="F574" s="17">
        <f t="shared" si="80"/>
        <v>94.142857142857139</v>
      </c>
      <c r="G574" t="s">
        <v>14</v>
      </c>
      <c r="H574">
        <v>35</v>
      </c>
      <c r="I574" t="s">
        <v>107</v>
      </c>
      <c r="J574" t="s">
        <v>108</v>
      </c>
      <c r="K574">
        <v>1434690000</v>
      </c>
      <c r="L574">
        <v>1438750800</v>
      </c>
      <c r="M574" t="b">
        <v>0</v>
      </c>
      <c r="N574" t="b">
        <v>0</v>
      </c>
      <c r="O574" t="s">
        <v>100</v>
      </c>
      <c r="P574" t="s">
        <v>2044</v>
      </c>
      <c r="Q574" t="s">
        <v>2055</v>
      </c>
      <c r="R574" s="8">
        <f t="shared" si="81"/>
        <v>42174.208333333328</v>
      </c>
      <c r="S574" s="8" t="str">
        <f t="shared" si="82"/>
        <v>19</v>
      </c>
      <c r="T574" s="8" t="str">
        <f t="shared" si="89"/>
        <v>Jun</v>
      </c>
      <c r="U574" s="8" t="str">
        <f t="shared" si="83"/>
        <v>2015</v>
      </c>
      <c r="V574" s="8">
        <f t="shared" si="84"/>
        <v>42221.208333333328</v>
      </c>
      <c r="W574" t="str">
        <f t="shared" si="85"/>
        <v>05</v>
      </c>
      <c r="X574" t="str">
        <f t="shared" si="86"/>
        <v>08</v>
      </c>
      <c r="Y574" t="str">
        <f t="shared" si="87"/>
        <v>2015</v>
      </c>
      <c r="Z574" s="17">
        <f t="shared" si="88"/>
        <v>47</v>
      </c>
    </row>
    <row r="575" spans="1:26" x14ac:dyDescent="0.3">
      <c r="A575">
        <v>572</v>
      </c>
      <c r="B575" s="4" t="s">
        <v>1188</v>
      </c>
      <c r="C575" s="3" t="s">
        <v>1189</v>
      </c>
      <c r="D575">
        <v>9000</v>
      </c>
      <c r="E575">
        <v>4896</v>
      </c>
      <c r="F575" s="17">
        <f t="shared" si="80"/>
        <v>54.400000000000006</v>
      </c>
      <c r="G575" t="s">
        <v>74</v>
      </c>
      <c r="H575">
        <v>94</v>
      </c>
      <c r="I575" t="s">
        <v>21</v>
      </c>
      <c r="J575" t="s">
        <v>22</v>
      </c>
      <c r="K575">
        <v>1443416400</v>
      </c>
      <c r="L575">
        <v>1444798800</v>
      </c>
      <c r="M575" t="b">
        <v>0</v>
      </c>
      <c r="N575" t="b">
        <v>1</v>
      </c>
      <c r="O575" t="s">
        <v>23</v>
      </c>
      <c r="P575" t="s">
        <v>2038</v>
      </c>
      <c r="Q575" t="s">
        <v>2039</v>
      </c>
      <c r="R575" s="8">
        <f t="shared" si="81"/>
        <v>42275.208333333328</v>
      </c>
      <c r="S575" s="8" t="str">
        <f t="shared" si="82"/>
        <v>28</v>
      </c>
      <c r="T575" s="8" t="str">
        <f t="shared" si="89"/>
        <v>Sep</v>
      </c>
      <c r="U575" s="8" t="str">
        <f t="shared" si="83"/>
        <v>2015</v>
      </c>
      <c r="V575" s="8">
        <f t="shared" si="84"/>
        <v>42291.208333333328</v>
      </c>
      <c r="W575" t="str">
        <f t="shared" si="85"/>
        <v>14</v>
      </c>
      <c r="X575" t="str">
        <f t="shared" si="86"/>
        <v>10</v>
      </c>
      <c r="Y575" t="str">
        <f t="shared" si="87"/>
        <v>2015</v>
      </c>
      <c r="Z575" s="17">
        <f t="shared" si="88"/>
        <v>16</v>
      </c>
    </row>
    <row r="576" spans="1:26" x14ac:dyDescent="0.3">
      <c r="A576">
        <v>573</v>
      </c>
      <c r="B576" s="4" t="s">
        <v>1190</v>
      </c>
      <c r="C576" s="3" t="s">
        <v>1191</v>
      </c>
      <c r="D576">
        <v>6700</v>
      </c>
      <c r="E576">
        <v>7496</v>
      </c>
      <c r="F576" s="17">
        <f t="shared" si="80"/>
        <v>111.88059701492537</v>
      </c>
      <c r="G576" t="s">
        <v>20</v>
      </c>
      <c r="H576">
        <v>300</v>
      </c>
      <c r="I576" t="s">
        <v>21</v>
      </c>
      <c r="J576" t="s">
        <v>22</v>
      </c>
      <c r="K576">
        <v>1399006800</v>
      </c>
      <c r="L576">
        <v>1399179600</v>
      </c>
      <c r="M576" t="b">
        <v>0</v>
      </c>
      <c r="N576" t="b">
        <v>0</v>
      </c>
      <c r="O576" t="s">
        <v>1029</v>
      </c>
      <c r="P576" t="s">
        <v>2067</v>
      </c>
      <c r="Q576" t="s">
        <v>2068</v>
      </c>
      <c r="R576" s="8">
        <f t="shared" si="81"/>
        <v>41761.208333333336</v>
      </c>
      <c r="S576" s="8" t="str">
        <f t="shared" si="82"/>
        <v>02</v>
      </c>
      <c r="T576" s="8" t="str">
        <f t="shared" si="89"/>
        <v>May</v>
      </c>
      <c r="U576" s="8" t="str">
        <f t="shared" si="83"/>
        <v>2014</v>
      </c>
      <c r="V576" s="8">
        <f t="shared" si="84"/>
        <v>41763.208333333336</v>
      </c>
      <c r="W576" t="str">
        <f t="shared" si="85"/>
        <v>04</v>
      </c>
      <c r="X576" t="str">
        <f t="shared" si="86"/>
        <v>05</v>
      </c>
      <c r="Y576" t="str">
        <f t="shared" si="87"/>
        <v>2014</v>
      </c>
      <c r="Z576" s="17">
        <f t="shared" si="88"/>
        <v>2</v>
      </c>
    </row>
    <row r="577" spans="1:26" x14ac:dyDescent="0.3">
      <c r="A577">
        <v>574</v>
      </c>
      <c r="B577" s="4" t="s">
        <v>1192</v>
      </c>
      <c r="C577" s="3" t="s">
        <v>1193</v>
      </c>
      <c r="D577">
        <v>2700</v>
      </c>
      <c r="E577">
        <v>9967</v>
      </c>
      <c r="F577" s="17">
        <f t="shared" si="80"/>
        <v>369.14814814814815</v>
      </c>
      <c r="G577" t="s">
        <v>20</v>
      </c>
      <c r="H577">
        <v>144</v>
      </c>
      <c r="I577" t="s">
        <v>21</v>
      </c>
      <c r="J577" t="s">
        <v>22</v>
      </c>
      <c r="K577">
        <v>1575698400</v>
      </c>
      <c r="L577">
        <v>1576562400</v>
      </c>
      <c r="M577" t="b">
        <v>0</v>
      </c>
      <c r="N577" t="b">
        <v>1</v>
      </c>
      <c r="O577" t="s">
        <v>17</v>
      </c>
      <c r="P577" t="s">
        <v>2036</v>
      </c>
      <c r="Q577" t="s">
        <v>2037</v>
      </c>
      <c r="R577" s="8">
        <f t="shared" si="81"/>
        <v>43806.25</v>
      </c>
      <c r="S577" s="8" t="str">
        <f t="shared" si="82"/>
        <v>07</v>
      </c>
      <c r="T577" s="8" t="str">
        <f t="shared" si="89"/>
        <v>Dec</v>
      </c>
      <c r="U577" s="8" t="str">
        <f t="shared" si="83"/>
        <v>2019</v>
      </c>
      <c r="V577" s="8">
        <f t="shared" si="84"/>
        <v>43816.25</v>
      </c>
      <c r="W577" t="str">
        <f t="shared" si="85"/>
        <v>17</v>
      </c>
      <c r="X577" t="str">
        <f t="shared" si="86"/>
        <v>12</v>
      </c>
      <c r="Y577" t="str">
        <f t="shared" si="87"/>
        <v>2019</v>
      </c>
      <c r="Z577" s="17">
        <f t="shared" si="88"/>
        <v>10</v>
      </c>
    </row>
    <row r="578" spans="1:26" x14ac:dyDescent="0.3">
      <c r="A578">
        <v>575</v>
      </c>
      <c r="B578" s="4" t="s">
        <v>1194</v>
      </c>
      <c r="C578" s="3" t="s">
        <v>1195</v>
      </c>
      <c r="D578">
        <v>83300</v>
      </c>
      <c r="E578">
        <v>52421</v>
      </c>
      <c r="F578" s="17">
        <f t="shared" si="80"/>
        <v>62.930372148859547</v>
      </c>
      <c r="G578" t="s">
        <v>14</v>
      </c>
      <c r="H578">
        <v>558</v>
      </c>
      <c r="I578" t="s">
        <v>21</v>
      </c>
      <c r="J578" t="s">
        <v>22</v>
      </c>
      <c r="K578">
        <v>1400562000</v>
      </c>
      <c r="L578">
        <v>1400821200</v>
      </c>
      <c r="M578" t="b">
        <v>0</v>
      </c>
      <c r="N578" t="b">
        <v>1</v>
      </c>
      <c r="O578" t="s">
        <v>33</v>
      </c>
      <c r="P578" t="s">
        <v>2042</v>
      </c>
      <c r="Q578" t="s">
        <v>2043</v>
      </c>
      <c r="R578" s="8">
        <f t="shared" si="81"/>
        <v>41779.208333333336</v>
      </c>
      <c r="S578" s="8" t="str">
        <f t="shared" si="82"/>
        <v>20</v>
      </c>
      <c r="T578" s="8" t="str">
        <f t="shared" si="89"/>
        <v>May</v>
      </c>
      <c r="U578" s="8" t="str">
        <f t="shared" si="83"/>
        <v>2014</v>
      </c>
      <c r="V578" s="8">
        <f t="shared" si="84"/>
        <v>41782.208333333336</v>
      </c>
      <c r="W578" t="str">
        <f t="shared" si="85"/>
        <v>23</v>
      </c>
      <c r="X578" t="str">
        <f t="shared" si="86"/>
        <v>05</v>
      </c>
      <c r="Y578" t="str">
        <f t="shared" si="87"/>
        <v>2014</v>
      </c>
      <c r="Z578" s="17">
        <f t="shared" si="88"/>
        <v>3</v>
      </c>
    </row>
    <row r="579" spans="1:26" ht="31.2" x14ac:dyDescent="0.3">
      <c r="A579">
        <v>576</v>
      </c>
      <c r="B579" s="4" t="s">
        <v>1196</v>
      </c>
      <c r="C579" s="3" t="s">
        <v>1197</v>
      </c>
      <c r="D579">
        <v>9700</v>
      </c>
      <c r="E579">
        <v>6298</v>
      </c>
      <c r="F579" s="17">
        <f t="shared" si="80"/>
        <v>64.927835051546396</v>
      </c>
      <c r="G579" t="s">
        <v>14</v>
      </c>
      <c r="H579">
        <v>64</v>
      </c>
      <c r="I579" t="s">
        <v>21</v>
      </c>
      <c r="J579" t="s">
        <v>22</v>
      </c>
      <c r="K579">
        <v>1509512400</v>
      </c>
      <c r="L579">
        <v>1510984800</v>
      </c>
      <c r="M579" t="b">
        <v>0</v>
      </c>
      <c r="N579" t="b">
        <v>0</v>
      </c>
      <c r="O579" t="s">
        <v>33</v>
      </c>
      <c r="P579" t="s">
        <v>2042</v>
      </c>
      <c r="Q579" t="s">
        <v>2043</v>
      </c>
      <c r="R579" s="8">
        <f t="shared" si="81"/>
        <v>43040.208333333328</v>
      </c>
      <c r="S579" s="8" t="str">
        <f t="shared" si="82"/>
        <v>01</v>
      </c>
      <c r="T579" s="8" t="str">
        <f t="shared" si="89"/>
        <v>Nov</v>
      </c>
      <c r="U579" s="8" t="str">
        <f t="shared" si="83"/>
        <v>2017</v>
      </c>
      <c r="V579" s="8">
        <f t="shared" si="84"/>
        <v>43057.25</v>
      </c>
      <c r="W579" t="str">
        <f t="shared" si="85"/>
        <v>18</v>
      </c>
      <c r="X579" t="str">
        <f t="shared" si="86"/>
        <v>11</v>
      </c>
      <c r="Y579" t="str">
        <f t="shared" si="87"/>
        <v>2017</v>
      </c>
      <c r="Z579" s="17">
        <f t="shared" si="88"/>
        <v>17.041666666671517</v>
      </c>
    </row>
    <row r="580" spans="1:26" x14ac:dyDescent="0.3">
      <c r="A580">
        <v>577</v>
      </c>
      <c r="B580" s="4" t="s">
        <v>1198</v>
      </c>
      <c r="C580" s="3" t="s">
        <v>1199</v>
      </c>
      <c r="D580">
        <v>8200</v>
      </c>
      <c r="E580">
        <v>1546</v>
      </c>
      <c r="F580" s="17">
        <f t="shared" ref="F580:F643" si="90">E580/D580*100</f>
        <v>18.853658536585368</v>
      </c>
      <c r="G580" t="s">
        <v>74</v>
      </c>
      <c r="H580">
        <v>37</v>
      </c>
      <c r="I580" t="s">
        <v>21</v>
      </c>
      <c r="J580" t="s">
        <v>22</v>
      </c>
      <c r="K580">
        <v>1299823200</v>
      </c>
      <c r="L580">
        <v>1302066000</v>
      </c>
      <c r="M580" t="b">
        <v>0</v>
      </c>
      <c r="N580" t="b">
        <v>0</v>
      </c>
      <c r="O580" t="s">
        <v>159</v>
      </c>
      <c r="P580" t="s">
        <v>2038</v>
      </c>
      <c r="Q580" t="s">
        <v>2061</v>
      </c>
      <c r="R580" s="8">
        <f t="shared" ref="R580:R643" si="91">(((K580/60)/60)/24)+DATE(1970,1,1)</f>
        <v>40613.25</v>
      </c>
      <c r="S580" s="8" t="str">
        <f t="shared" ref="S580:S643" si="92">TEXT(R580,"dd")</f>
        <v>11</v>
      </c>
      <c r="T580" s="8" t="str">
        <f t="shared" si="89"/>
        <v>Mar</v>
      </c>
      <c r="U580" s="8" t="str">
        <f t="shared" ref="U580:U643" si="93">TEXT(R580,"yyyy")</f>
        <v>2011</v>
      </c>
      <c r="V580" s="8">
        <f t="shared" ref="V580:V643" si="94">(((L580/60)/60)/24)+DATE(1970,1,1)</f>
        <v>40639.208333333336</v>
      </c>
      <c r="W580" t="str">
        <f t="shared" ref="W580:W643" si="95">TEXT(V580,"dd")</f>
        <v>06</v>
      </c>
      <c r="X580" t="str">
        <f t="shared" ref="X580:X643" si="96">TEXT(V580,"mm")</f>
        <v>04</v>
      </c>
      <c r="Y580" t="str">
        <f t="shared" ref="Y580:Y643" si="97">TEXT(V580,"yyyy")</f>
        <v>2011</v>
      </c>
      <c r="Z580" s="17">
        <f t="shared" ref="Z580:Z643" si="98">V580-R580</f>
        <v>25.958333333335759</v>
      </c>
    </row>
    <row r="581" spans="1:26" x14ac:dyDescent="0.3">
      <c r="A581">
        <v>578</v>
      </c>
      <c r="B581" s="4" t="s">
        <v>1200</v>
      </c>
      <c r="C581" s="3" t="s">
        <v>1201</v>
      </c>
      <c r="D581">
        <v>96500</v>
      </c>
      <c r="E581">
        <v>16168</v>
      </c>
      <c r="F581" s="17">
        <f t="shared" si="90"/>
        <v>16.754404145077721</v>
      </c>
      <c r="G581" t="s">
        <v>14</v>
      </c>
      <c r="H581">
        <v>245</v>
      </c>
      <c r="I581" t="s">
        <v>21</v>
      </c>
      <c r="J581" t="s">
        <v>22</v>
      </c>
      <c r="K581">
        <v>1322719200</v>
      </c>
      <c r="L581">
        <v>1322978400</v>
      </c>
      <c r="M581" t="b">
        <v>0</v>
      </c>
      <c r="N581" t="b">
        <v>0</v>
      </c>
      <c r="O581" t="s">
        <v>474</v>
      </c>
      <c r="P581" t="s">
        <v>2044</v>
      </c>
      <c r="Q581" t="s">
        <v>2066</v>
      </c>
      <c r="R581" s="8">
        <f t="shared" si="91"/>
        <v>40878.25</v>
      </c>
      <c r="S581" s="8" t="str">
        <f t="shared" si="92"/>
        <v>01</v>
      </c>
      <c r="T581" s="8" t="str">
        <f t="shared" si="89"/>
        <v>Dec</v>
      </c>
      <c r="U581" s="8" t="str">
        <f t="shared" si="93"/>
        <v>2011</v>
      </c>
      <c r="V581" s="8">
        <f t="shared" si="94"/>
        <v>40881.25</v>
      </c>
      <c r="W581" t="str">
        <f t="shared" si="95"/>
        <v>04</v>
      </c>
      <c r="X581" t="str">
        <f t="shared" si="96"/>
        <v>12</v>
      </c>
      <c r="Y581" t="str">
        <f t="shared" si="97"/>
        <v>2011</v>
      </c>
      <c r="Z581" s="17">
        <f t="shared" si="98"/>
        <v>3</v>
      </c>
    </row>
    <row r="582" spans="1:26" x14ac:dyDescent="0.3">
      <c r="A582">
        <v>579</v>
      </c>
      <c r="B582" s="4" t="s">
        <v>1202</v>
      </c>
      <c r="C582" s="3" t="s">
        <v>1203</v>
      </c>
      <c r="D582">
        <v>6200</v>
      </c>
      <c r="E582">
        <v>6269</v>
      </c>
      <c r="F582" s="17">
        <f t="shared" si="90"/>
        <v>101.11290322580646</v>
      </c>
      <c r="G582" t="s">
        <v>20</v>
      </c>
      <c r="H582">
        <v>87</v>
      </c>
      <c r="I582" t="s">
        <v>21</v>
      </c>
      <c r="J582" t="s">
        <v>22</v>
      </c>
      <c r="K582">
        <v>1312693200</v>
      </c>
      <c r="L582">
        <v>1313730000</v>
      </c>
      <c r="M582" t="b">
        <v>0</v>
      </c>
      <c r="N582" t="b">
        <v>0</v>
      </c>
      <c r="O582" t="s">
        <v>159</v>
      </c>
      <c r="P582" t="s">
        <v>2038</v>
      </c>
      <c r="Q582" t="s">
        <v>2061</v>
      </c>
      <c r="R582" s="8">
        <f t="shared" si="91"/>
        <v>40762.208333333336</v>
      </c>
      <c r="S582" s="8" t="str">
        <f t="shared" si="92"/>
        <v>07</v>
      </c>
      <c r="T582" s="8" t="str">
        <f t="shared" si="89"/>
        <v>Aug</v>
      </c>
      <c r="U582" s="8" t="str">
        <f t="shared" si="93"/>
        <v>2011</v>
      </c>
      <c r="V582" s="8">
        <f t="shared" si="94"/>
        <v>40774.208333333336</v>
      </c>
      <c r="W582" t="str">
        <f t="shared" si="95"/>
        <v>19</v>
      </c>
      <c r="X582" t="str">
        <f t="shared" si="96"/>
        <v>08</v>
      </c>
      <c r="Y582" t="str">
        <f t="shared" si="97"/>
        <v>2011</v>
      </c>
      <c r="Z582" s="17">
        <f t="shared" si="98"/>
        <v>12</v>
      </c>
    </row>
    <row r="583" spans="1:26" x14ac:dyDescent="0.3">
      <c r="A583">
        <v>580</v>
      </c>
      <c r="B583" s="4" t="s">
        <v>556</v>
      </c>
      <c r="C583" s="3" t="s">
        <v>1204</v>
      </c>
      <c r="D583">
        <v>43800</v>
      </c>
      <c r="E583">
        <v>149578</v>
      </c>
      <c r="F583" s="17">
        <f t="shared" si="90"/>
        <v>341.5022831050228</v>
      </c>
      <c r="G583" t="s">
        <v>20</v>
      </c>
      <c r="H583">
        <v>3116</v>
      </c>
      <c r="I583" t="s">
        <v>21</v>
      </c>
      <c r="J583" t="s">
        <v>22</v>
      </c>
      <c r="K583">
        <v>1393394400</v>
      </c>
      <c r="L583">
        <v>1394085600</v>
      </c>
      <c r="M583" t="b">
        <v>0</v>
      </c>
      <c r="N583" t="b">
        <v>0</v>
      </c>
      <c r="O583" t="s">
        <v>33</v>
      </c>
      <c r="P583" t="s">
        <v>2042</v>
      </c>
      <c r="Q583" t="s">
        <v>2043</v>
      </c>
      <c r="R583" s="8">
        <f t="shared" si="91"/>
        <v>41696.25</v>
      </c>
      <c r="S583" s="8" t="str">
        <f t="shared" si="92"/>
        <v>26</v>
      </c>
      <c r="T583" s="8" t="str">
        <f t="shared" ref="T583:T646" si="99">TEXT(R583,"mmm")</f>
        <v>Feb</v>
      </c>
      <c r="U583" s="8" t="str">
        <f t="shared" si="93"/>
        <v>2014</v>
      </c>
      <c r="V583" s="8">
        <f t="shared" si="94"/>
        <v>41704.25</v>
      </c>
      <c r="W583" t="str">
        <f t="shared" si="95"/>
        <v>06</v>
      </c>
      <c r="X583" t="str">
        <f t="shared" si="96"/>
        <v>03</v>
      </c>
      <c r="Y583" t="str">
        <f t="shared" si="97"/>
        <v>2014</v>
      </c>
      <c r="Z583" s="17">
        <f t="shared" si="98"/>
        <v>8</v>
      </c>
    </row>
    <row r="584" spans="1:26" x14ac:dyDescent="0.3">
      <c r="A584">
        <v>581</v>
      </c>
      <c r="B584" s="4" t="s">
        <v>1205</v>
      </c>
      <c r="C584" s="3" t="s">
        <v>1206</v>
      </c>
      <c r="D584">
        <v>6000</v>
      </c>
      <c r="E584">
        <v>3841</v>
      </c>
      <c r="F584" s="17">
        <f t="shared" si="90"/>
        <v>64.016666666666666</v>
      </c>
      <c r="G584" t="s">
        <v>14</v>
      </c>
      <c r="H584">
        <v>71</v>
      </c>
      <c r="I584" t="s">
        <v>21</v>
      </c>
      <c r="J584" t="s">
        <v>22</v>
      </c>
      <c r="K584">
        <v>1304053200</v>
      </c>
      <c r="L584">
        <v>1305349200</v>
      </c>
      <c r="M584" t="b">
        <v>0</v>
      </c>
      <c r="N584" t="b">
        <v>0</v>
      </c>
      <c r="O584" t="s">
        <v>28</v>
      </c>
      <c r="P584" t="s">
        <v>2040</v>
      </c>
      <c r="Q584" t="s">
        <v>2041</v>
      </c>
      <c r="R584" s="8">
        <f t="shared" si="91"/>
        <v>40662.208333333336</v>
      </c>
      <c r="S584" s="8" t="str">
        <f t="shared" si="92"/>
        <v>29</v>
      </c>
      <c r="T584" s="8" t="str">
        <f t="shared" si="99"/>
        <v>Apr</v>
      </c>
      <c r="U584" s="8" t="str">
        <f t="shared" si="93"/>
        <v>2011</v>
      </c>
      <c r="V584" s="8">
        <f t="shared" si="94"/>
        <v>40677.208333333336</v>
      </c>
      <c r="W584" t="str">
        <f t="shared" si="95"/>
        <v>14</v>
      </c>
      <c r="X584" t="str">
        <f t="shared" si="96"/>
        <v>05</v>
      </c>
      <c r="Y584" t="str">
        <f t="shared" si="97"/>
        <v>2011</v>
      </c>
      <c r="Z584" s="17">
        <f t="shared" si="98"/>
        <v>15</v>
      </c>
    </row>
    <row r="585" spans="1:26" x14ac:dyDescent="0.3">
      <c r="A585">
        <v>582</v>
      </c>
      <c r="B585" s="4" t="s">
        <v>1207</v>
      </c>
      <c r="C585" s="3" t="s">
        <v>1208</v>
      </c>
      <c r="D585">
        <v>8700</v>
      </c>
      <c r="E585">
        <v>4531</v>
      </c>
      <c r="F585" s="17">
        <f t="shared" si="90"/>
        <v>52.080459770114942</v>
      </c>
      <c r="G585" t="s">
        <v>14</v>
      </c>
      <c r="H585">
        <v>42</v>
      </c>
      <c r="I585" t="s">
        <v>21</v>
      </c>
      <c r="J585" t="s">
        <v>22</v>
      </c>
      <c r="K585">
        <v>1433912400</v>
      </c>
      <c r="L585">
        <v>1434344400</v>
      </c>
      <c r="M585" t="b">
        <v>0</v>
      </c>
      <c r="N585" t="b">
        <v>1</v>
      </c>
      <c r="O585" t="s">
        <v>89</v>
      </c>
      <c r="P585" t="s">
        <v>2053</v>
      </c>
      <c r="Q585" t="s">
        <v>2054</v>
      </c>
      <c r="R585" s="8">
        <f t="shared" si="91"/>
        <v>42165.208333333328</v>
      </c>
      <c r="S585" s="8" t="str">
        <f t="shared" si="92"/>
        <v>10</v>
      </c>
      <c r="T585" s="8" t="str">
        <f t="shared" si="99"/>
        <v>Jun</v>
      </c>
      <c r="U585" s="8" t="str">
        <f t="shared" si="93"/>
        <v>2015</v>
      </c>
      <c r="V585" s="8">
        <f t="shared" si="94"/>
        <v>42170.208333333328</v>
      </c>
      <c r="W585" t="str">
        <f t="shared" si="95"/>
        <v>15</v>
      </c>
      <c r="X585" t="str">
        <f t="shared" si="96"/>
        <v>06</v>
      </c>
      <c r="Y585" t="str">
        <f t="shared" si="97"/>
        <v>2015</v>
      </c>
      <c r="Z585" s="17">
        <f t="shared" si="98"/>
        <v>5</v>
      </c>
    </row>
    <row r="586" spans="1:26" ht="31.2" x14ac:dyDescent="0.3">
      <c r="A586">
        <v>583</v>
      </c>
      <c r="B586" s="4" t="s">
        <v>1209</v>
      </c>
      <c r="C586" s="3" t="s">
        <v>1210</v>
      </c>
      <c r="D586">
        <v>18900</v>
      </c>
      <c r="E586">
        <v>60934</v>
      </c>
      <c r="F586" s="17">
        <f t="shared" si="90"/>
        <v>322.40211640211641</v>
      </c>
      <c r="G586" t="s">
        <v>20</v>
      </c>
      <c r="H586">
        <v>909</v>
      </c>
      <c r="I586" t="s">
        <v>21</v>
      </c>
      <c r="J586" t="s">
        <v>22</v>
      </c>
      <c r="K586">
        <v>1329717600</v>
      </c>
      <c r="L586">
        <v>1331186400</v>
      </c>
      <c r="M586" t="b">
        <v>0</v>
      </c>
      <c r="N586" t="b">
        <v>0</v>
      </c>
      <c r="O586" t="s">
        <v>42</v>
      </c>
      <c r="P586" t="s">
        <v>2044</v>
      </c>
      <c r="Q586" t="s">
        <v>2045</v>
      </c>
      <c r="R586" s="8">
        <f t="shared" si="91"/>
        <v>40959.25</v>
      </c>
      <c r="S586" s="8" t="str">
        <f t="shared" si="92"/>
        <v>20</v>
      </c>
      <c r="T586" s="8" t="str">
        <f t="shared" si="99"/>
        <v>Feb</v>
      </c>
      <c r="U586" s="8" t="str">
        <f t="shared" si="93"/>
        <v>2012</v>
      </c>
      <c r="V586" s="8">
        <f t="shared" si="94"/>
        <v>40976.25</v>
      </c>
      <c r="W586" t="str">
        <f t="shared" si="95"/>
        <v>08</v>
      </c>
      <c r="X586" t="str">
        <f t="shared" si="96"/>
        <v>03</v>
      </c>
      <c r="Y586" t="str">
        <f t="shared" si="97"/>
        <v>2012</v>
      </c>
      <c r="Z586" s="17">
        <f t="shared" si="98"/>
        <v>17</v>
      </c>
    </row>
    <row r="587" spans="1:26" ht="31.2" x14ac:dyDescent="0.3">
      <c r="A587">
        <v>584</v>
      </c>
      <c r="B587" s="4" t="s">
        <v>45</v>
      </c>
      <c r="C587" s="3" t="s">
        <v>1211</v>
      </c>
      <c r="D587">
        <v>86400</v>
      </c>
      <c r="E587">
        <v>103255</v>
      </c>
      <c r="F587" s="17">
        <f t="shared" si="90"/>
        <v>119.50810185185186</v>
      </c>
      <c r="G587" t="s">
        <v>20</v>
      </c>
      <c r="H587">
        <v>1613</v>
      </c>
      <c r="I587" t="s">
        <v>21</v>
      </c>
      <c r="J587" t="s">
        <v>22</v>
      </c>
      <c r="K587">
        <v>1335330000</v>
      </c>
      <c r="L587">
        <v>1336539600</v>
      </c>
      <c r="M587" t="b">
        <v>0</v>
      </c>
      <c r="N587" t="b">
        <v>0</v>
      </c>
      <c r="O587" t="s">
        <v>28</v>
      </c>
      <c r="P587" t="s">
        <v>2040</v>
      </c>
      <c r="Q587" t="s">
        <v>2041</v>
      </c>
      <c r="R587" s="8">
        <f t="shared" si="91"/>
        <v>41024.208333333336</v>
      </c>
      <c r="S587" s="8" t="str">
        <f t="shared" si="92"/>
        <v>25</v>
      </c>
      <c r="T587" s="8" t="str">
        <f t="shared" si="99"/>
        <v>Apr</v>
      </c>
      <c r="U587" s="8" t="str">
        <f t="shared" si="93"/>
        <v>2012</v>
      </c>
      <c r="V587" s="8">
        <f t="shared" si="94"/>
        <v>41038.208333333336</v>
      </c>
      <c r="W587" t="str">
        <f t="shared" si="95"/>
        <v>09</v>
      </c>
      <c r="X587" t="str">
        <f t="shared" si="96"/>
        <v>05</v>
      </c>
      <c r="Y587" t="str">
        <f t="shared" si="97"/>
        <v>2012</v>
      </c>
      <c r="Z587" s="17">
        <f t="shared" si="98"/>
        <v>14</v>
      </c>
    </row>
    <row r="588" spans="1:26" x14ac:dyDescent="0.3">
      <c r="A588">
        <v>585</v>
      </c>
      <c r="B588" s="4" t="s">
        <v>1212</v>
      </c>
      <c r="C588" s="3" t="s">
        <v>1213</v>
      </c>
      <c r="D588">
        <v>8900</v>
      </c>
      <c r="E588">
        <v>13065</v>
      </c>
      <c r="F588" s="17">
        <f t="shared" si="90"/>
        <v>146.79775280898878</v>
      </c>
      <c r="G588" t="s">
        <v>20</v>
      </c>
      <c r="H588">
        <v>136</v>
      </c>
      <c r="I588" t="s">
        <v>21</v>
      </c>
      <c r="J588" t="s">
        <v>22</v>
      </c>
      <c r="K588">
        <v>1268888400</v>
      </c>
      <c r="L588">
        <v>1269752400</v>
      </c>
      <c r="M588" t="b">
        <v>0</v>
      </c>
      <c r="N588" t="b">
        <v>0</v>
      </c>
      <c r="O588" t="s">
        <v>206</v>
      </c>
      <c r="P588" t="s">
        <v>2050</v>
      </c>
      <c r="Q588" t="s">
        <v>2062</v>
      </c>
      <c r="R588" s="8">
        <f t="shared" si="91"/>
        <v>40255.208333333336</v>
      </c>
      <c r="S588" s="8" t="str">
        <f t="shared" si="92"/>
        <v>18</v>
      </c>
      <c r="T588" s="8" t="str">
        <f t="shared" si="99"/>
        <v>Mar</v>
      </c>
      <c r="U588" s="8" t="str">
        <f t="shared" si="93"/>
        <v>2010</v>
      </c>
      <c r="V588" s="8">
        <f t="shared" si="94"/>
        <v>40265.208333333336</v>
      </c>
      <c r="W588" t="str">
        <f t="shared" si="95"/>
        <v>28</v>
      </c>
      <c r="X588" t="str">
        <f t="shared" si="96"/>
        <v>03</v>
      </c>
      <c r="Y588" t="str">
        <f t="shared" si="97"/>
        <v>2010</v>
      </c>
      <c r="Z588" s="17">
        <f t="shared" si="98"/>
        <v>10</v>
      </c>
    </row>
    <row r="589" spans="1:26" ht="31.2" x14ac:dyDescent="0.3">
      <c r="A589">
        <v>586</v>
      </c>
      <c r="B589" s="4" t="s">
        <v>1214</v>
      </c>
      <c r="C589" s="3" t="s">
        <v>1215</v>
      </c>
      <c r="D589">
        <v>700</v>
      </c>
      <c r="E589">
        <v>6654</v>
      </c>
      <c r="F589" s="17">
        <f t="shared" si="90"/>
        <v>950.57142857142856</v>
      </c>
      <c r="G589" t="s">
        <v>20</v>
      </c>
      <c r="H589">
        <v>130</v>
      </c>
      <c r="I589" t="s">
        <v>21</v>
      </c>
      <c r="J589" t="s">
        <v>22</v>
      </c>
      <c r="K589">
        <v>1289973600</v>
      </c>
      <c r="L589">
        <v>1291615200</v>
      </c>
      <c r="M589" t="b">
        <v>0</v>
      </c>
      <c r="N589" t="b">
        <v>0</v>
      </c>
      <c r="O589" t="s">
        <v>23</v>
      </c>
      <c r="P589" t="s">
        <v>2038</v>
      </c>
      <c r="Q589" t="s">
        <v>2039</v>
      </c>
      <c r="R589" s="8">
        <f t="shared" si="91"/>
        <v>40499.25</v>
      </c>
      <c r="S589" s="8" t="str">
        <f t="shared" si="92"/>
        <v>17</v>
      </c>
      <c r="T589" s="8" t="str">
        <f t="shared" si="99"/>
        <v>Nov</v>
      </c>
      <c r="U589" s="8" t="str">
        <f t="shared" si="93"/>
        <v>2010</v>
      </c>
      <c r="V589" s="8">
        <f t="shared" si="94"/>
        <v>40518.25</v>
      </c>
      <c r="W589" t="str">
        <f t="shared" si="95"/>
        <v>06</v>
      </c>
      <c r="X589" t="str">
        <f t="shared" si="96"/>
        <v>12</v>
      </c>
      <c r="Y589" t="str">
        <f t="shared" si="97"/>
        <v>2010</v>
      </c>
      <c r="Z589" s="17">
        <f t="shared" si="98"/>
        <v>19</v>
      </c>
    </row>
    <row r="590" spans="1:26" x14ac:dyDescent="0.3">
      <c r="A590">
        <v>587</v>
      </c>
      <c r="B590" s="4" t="s">
        <v>1216</v>
      </c>
      <c r="C590" s="3" t="s">
        <v>1217</v>
      </c>
      <c r="D590">
        <v>9400</v>
      </c>
      <c r="E590">
        <v>6852</v>
      </c>
      <c r="F590" s="17">
        <f t="shared" si="90"/>
        <v>72.893617021276597</v>
      </c>
      <c r="G590" t="s">
        <v>14</v>
      </c>
      <c r="H590">
        <v>156</v>
      </c>
      <c r="I590" t="s">
        <v>15</v>
      </c>
      <c r="J590" t="s">
        <v>16</v>
      </c>
      <c r="K590">
        <v>1547877600</v>
      </c>
      <c r="L590">
        <v>1552366800</v>
      </c>
      <c r="M590" t="b">
        <v>0</v>
      </c>
      <c r="N590" t="b">
        <v>1</v>
      </c>
      <c r="O590" t="s">
        <v>17</v>
      </c>
      <c r="P590" t="s">
        <v>2036</v>
      </c>
      <c r="Q590" t="s">
        <v>2037</v>
      </c>
      <c r="R590" s="8">
        <f t="shared" si="91"/>
        <v>43484.25</v>
      </c>
      <c r="S590" s="8" t="str">
        <f t="shared" si="92"/>
        <v>19</v>
      </c>
      <c r="T590" s="8" t="str">
        <f t="shared" si="99"/>
        <v>Jan</v>
      </c>
      <c r="U590" s="8" t="str">
        <f t="shared" si="93"/>
        <v>2019</v>
      </c>
      <c r="V590" s="8">
        <f t="shared" si="94"/>
        <v>43536.208333333328</v>
      </c>
      <c r="W590" t="str">
        <f t="shared" si="95"/>
        <v>12</v>
      </c>
      <c r="X590" t="str">
        <f t="shared" si="96"/>
        <v>03</v>
      </c>
      <c r="Y590" t="str">
        <f t="shared" si="97"/>
        <v>2019</v>
      </c>
      <c r="Z590" s="17">
        <f t="shared" si="98"/>
        <v>51.958333333328483</v>
      </c>
    </row>
    <row r="591" spans="1:26" x14ac:dyDescent="0.3">
      <c r="A591">
        <v>588</v>
      </c>
      <c r="B591" s="4" t="s">
        <v>1218</v>
      </c>
      <c r="C591" s="3" t="s">
        <v>1219</v>
      </c>
      <c r="D591">
        <v>157600</v>
      </c>
      <c r="E591">
        <v>124517</v>
      </c>
      <c r="F591" s="17">
        <f t="shared" si="90"/>
        <v>79.008248730964468</v>
      </c>
      <c r="G591" t="s">
        <v>14</v>
      </c>
      <c r="H591">
        <v>1368</v>
      </c>
      <c r="I591" t="s">
        <v>40</v>
      </c>
      <c r="J591" t="s">
        <v>41</v>
      </c>
      <c r="K591">
        <v>1269493200</v>
      </c>
      <c r="L591">
        <v>1272171600</v>
      </c>
      <c r="M591" t="b">
        <v>0</v>
      </c>
      <c r="N591" t="b">
        <v>0</v>
      </c>
      <c r="O591" t="s">
        <v>33</v>
      </c>
      <c r="P591" t="s">
        <v>2042</v>
      </c>
      <c r="Q591" t="s">
        <v>2043</v>
      </c>
      <c r="R591" s="8">
        <f t="shared" si="91"/>
        <v>40262.208333333336</v>
      </c>
      <c r="S591" s="8" t="str">
        <f t="shared" si="92"/>
        <v>25</v>
      </c>
      <c r="T591" s="8" t="str">
        <f t="shared" si="99"/>
        <v>Mar</v>
      </c>
      <c r="U591" s="8" t="str">
        <f t="shared" si="93"/>
        <v>2010</v>
      </c>
      <c r="V591" s="8">
        <f t="shared" si="94"/>
        <v>40293.208333333336</v>
      </c>
      <c r="W591" t="str">
        <f t="shared" si="95"/>
        <v>25</v>
      </c>
      <c r="X591" t="str">
        <f t="shared" si="96"/>
        <v>04</v>
      </c>
      <c r="Y591" t="str">
        <f t="shared" si="97"/>
        <v>2010</v>
      </c>
      <c r="Z591" s="17">
        <f t="shared" si="98"/>
        <v>31</v>
      </c>
    </row>
    <row r="592" spans="1:26" x14ac:dyDescent="0.3">
      <c r="A592">
        <v>589</v>
      </c>
      <c r="B592" s="4" t="s">
        <v>1220</v>
      </c>
      <c r="C592" s="3" t="s">
        <v>1221</v>
      </c>
      <c r="D592">
        <v>7900</v>
      </c>
      <c r="E592">
        <v>5113</v>
      </c>
      <c r="F592" s="17">
        <f t="shared" si="90"/>
        <v>64.721518987341781</v>
      </c>
      <c r="G592" t="s">
        <v>14</v>
      </c>
      <c r="H592">
        <v>102</v>
      </c>
      <c r="I592" t="s">
        <v>21</v>
      </c>
      <c r="J592" t="s">
        <v>22</v>
      </c>
      <c r="K592">
        <v>1436072400</v>
      </c>
      <c r="L592">
        <v>1436677200</v>
      </c>
      <c r="M592" t="b">
        <v>0</v>
      </c>
      <c r="N592" t="b">
        <v>0</v>
      </c>
      <c r="O592" t="s">
        <v>42</v>
      </c>
      <c r="P592" t="s">
        <v>2044</v>
      </c>
      <c r="Q592" t="s">
        <v>2045</v>
      </c>
      <c r="R592" s="8">
        <f t="shared" si="91"/>
        <v>42190.208333333328</v>
      </c>
      <c r="S592" s="8" t="str">
        <f t="shared" si="92"/>
        <v>05</v>
      </c>
      <c r="T592" s="8" t="str">
        <f t="shared" si="99"/>
        <v>Jul</v>
      </c>
      <c r="U592" s="8" t="str">
        <f t="shared" si="93"/>
        <v>2015</v>
      </c>
      <c r="V592" s="8">
        <f t="shared" si="94"/>
        <v>42197.208333333328</v>
      </c>
      <c r="W592" t="str">
        <f t="shared" si="95"/>
        <v>12</v>
      </c>
      <c r="X592" t="str">
        <f t="shared" si="96"/>
        <v>07</v>
      </c>
      <c r="Y592" t="str">
        <f t="shared" si="97"/>
        <v>2015</v>
      </c>
      <c r="Z592" s="17">
        <f t="shared" si="98"/>
        <v>7</v>
      </c>
    </row>
    <row r="593" spans="1:26" ht="31.2" x14ac:dyDescent="0.3">
      <c r="A593">
        <v>590</v>
      </c>
      <c r="B593" s="4" t="s">
        <v>1222</v>
      </c>
      <c r="C593" s="3" t="s">
        <v>1223</v>
      </c>
      <c r="D593">
        <v>7100</v>
      </c>
      <c r="E593">
        <v>5824</v>
      </c>
      <c r="F593" s="17">
        <f t="shared" si="90"/>
        <v>82.028169014084511</v>
      </c>
      <c r="G593" t="s">
        <v>14</v>
      </c>
      <c r="H593">
        <v>86</v>
      </c>
      <c r="I593" t="s">
        <v>26</v>
      </c>
      <c r="J593" t="s">
        <v>27</v>
      </c>
      <c r="K593">
        <v>1419141600</v>
      </c>
      <c r="L593">
        <v>1420092000</v>
      </c>
      <c r="M593" t="b">
        <v>0</v>
      </c>
      <c r="N593" t="b">
        <v>0</v>
      </c>
      <c r="O593" t="s">
        <v>133</v>
      </c>
      <c r="P593" t="s">
        <v>2050</v>
      </c>
      <c r="Q593" t="s">
        <v>2059</v>
      </c>
      <c r="R593" s="8">
        <f t="shared" si="91"/>
        <v>41994.25</v>
      </c>
      <c r="S593" s="8" t="str">
        <f t="shared" si="92"/>
        <v>21</v>
      </c>
      <c r="T593" s="8" t="str">
        <f t="shared" si="99"/>
        <v>Dec</v>
      </c>
      <c r="U593" s="8" t="str">
        <f t="shared" si="93"/>
        <v>2014</v>
      </c>
      <c r="V593" s="8">
        <f t="shared" si="94"/>
        <v>42005.25</v>
      </c>
      <c r="W593" t="str">
        <f t="shared" si="95"/>
        <v>01</v>
      </c>
      <c r="X593" t="str">
        <f t="shared" si="96"/>
        <v>01</v>
      </c>
      <c r="Y593" t="str">
        <f t="shared" si="97"/>
        <v>2015</v>
      </c>
      <c r="Z593" s="17">
        <f t="shared" si="98"/>
        <v>11</v>
      </c>
    </row>
    <row r="594" spans="1:26" x14ac:dyDescent="0.3">
      <c r="A594">
        <v>591</v>
      </c>
      <c r="B594" s="4" t="s">
        <v>1224</v>
      </c>
      <c r="C594" s="3" t="s">
        <v>1225</v>
      </c>
      <c r="D594">
        <v>600</v>
      </c>
      <c r="E594">
        <v>6226</v>
      </c>
      <c r="F594" s="17">
        <f t="shared" si="90"/>
        <v>1037.6666666666667</v>
      </c>
      <c r="G594" t="s">
        <v>20</v>
      </c>
      <c r="H594">
        <v>102</v>
      </c>
      <c r="I594" t="s">
        <v>21</v>
      </c>
      <c r="J594" t="s">
        <v>22</v>
      </c>
      <c r="K594">
        <v>1279083600</v>
      </c>
      <c r="L594">
        <v>1279947600</v>
      </c>
      <c r="M594" t="b">
        <v>0</v>
      </c>
      <c r="N594" t="b">
        <v>0</v>
      </c>
      <c r="O594" t="s">
        <v>89</v>
      </c>
      <c r="P594" t="s">
        <v>2053</v>
      </c>
      <c r="Q594" t="s">
        <v>2054</v>
      </c>
      <c r="R594" s="8">
        <f t="shared" si="91"/>
        <v>40373.208333333336</v>
      </c>
      <c r="S594" s="8" t="str">
        <f t="shared" si="92"/>
        <v>14</v>
      </c>
      <c r="T594" s="8" t="str">
        <f t="shared" si="99"/>
        <v>Jul</v>
      </c>
      <c r="U594" s="8" t="str">
        <f t="shared" si="93"/>
        <v>2010</v>
      </c>
      <c r="V594" s="8">
        <f t="shared" si="94"/>
        <v>40383.208333333336</v>
      </c>
      <c r="W594" t="str">
        <f t="shared" si="95"/>
        <v>24</v>
      </c>
      <c r="X594" t="str">
        <f t="shared" si="96"/>
        <v>07</v>
      </c>
      <c r="Y594" t="str">
        <f t="shared" si="97"/>
        <v>2010</v>
      </c>
      <c r="Z594" s="17">
        <f t="shared" si="98"/>
        <v>10</v>
      </c>
    </row>
    <row r="595" spans="1:26" ht="31.2" x14ac:dyDescent="0.3">
      <c r="A595">
        <v>592</v>
      </c>
      <c r="B595" s="4" t="s">
        <v>1226</v>
      </c>
      <c r="C595" s="3" t="s">
        <v>1227</v>
      </c>
      <c r="D595">
        <v>156800</v>
      </c>
      <c r="E595">
        <v>20243</v>
      </c>
      <c r="F595" s="17">
        <f t="shared" si="90"/>
        <v>12.910076530612244</v>
      </c>
      <c r="G595" t="s">
        <v>14</v>
      </c>
      <c r="H595">
        <v>253</v>
      </c>
      <c r="I595" t="s">
        <v>21</v>
      </c>
      <c r="J595" t="s">
        <v>22</v>
      </c>
      <c r="K595">
        <v>1401426000</v>
      </c>
      <c r="L595">
        <v>1402203600</v>
      </c>
      <c r="M595" t="b">
        <v>0</v>
      </c>
      <c r="N595" t="b">
        <v>0</v>
      </c>
      <c r="O595" t="s">
        <v>33</v>
      </c>
      <c r="P595" t="s">
        <v>2042</v>
      </c>
      <c r="Q595" t="s">
        <v>2043</v>
      </c>
      <c r="R595" s="8">
        <f t="shared" si="91"/>
        <v>41789.208333333336</v>
      </c>
      <c r="S595" s="8" t="str">
        <f t="shared" si="92"/>
        <v>30</v>
      </c>
      <c r="T595" s="8" t="str">
        <f t="shared" si="99"/>
        <v>May</v>
      </c>
      <c r="U595" s="8" t="str">
        <f t="shared" si="93"/>
        <v>2014</v>
      </c>
      <c r="V595" s="8">
        <f t="shared" si="94"/>
        <v>41798.208333333336</v>
      </c>
      <c r="W595" t="str">
        <f t="shared" si="95"/>
        <v>08</v>
      </c>
      <c r="X595" t="str">
        <f t="shared" si="96"/>
        <v>06</v>
      </c>
      <c r="Y595" t="str">
        <f t="shared" si="97"/>
        <v>2014</v>
      </c>
      <c r="Z595" s="17">
        <f t="shared" si="98"/>
        <v>9</v>
      </c>
    </row>
    <row r="596" spans="1:26" ht="31.2" x14ac:dyDescent="0.3">
      <c r="A596">
        <v>593</v>
      </c>
      <c r="B596" s="4" t="s">
        <v>1228</v>
      </c>
      <c r="C596" s="3" t="s">
        <v>1229</v>
      </c>
      <c r="D596">
        <v>121600</v>
      </c>
      <c r="E596">
        <v>188288</v>
      </c>
      <c r="F596" s="17">
        <f t="shared" si="90"/>
        <v>154.84210526315789</v>
      </c>
      <c r="G596" t="s">
        <v>20</v>
      </c>
      <c r="H596">
        <v>4006</v>
      </c>
      <c r="I596" t="s">
        <v>21</v>
      </c>
      <c r="J596" t="s">
        <v>22</v>
      </c>
      <c r="K596">
        <v>1395810000</v>
      </c>
      <c r="L596">
        <v>1396933200</v>
      </c>
      <c r="M596" t="b">
        <v>0</v>
      </c>
      <c r="N596" t="b">
        <v>0</v>
      </c>
      <c r="O596" t="s">
        <v>71</v>
      </c>
      <c r="P596" t="s">
        <v>2044</v>
      </c>
      <c r="Q596" t="s">
        <v>2052</v>
      </c>
      <c r="R596" s="8">
        <f t="shared" si="91"/>
        <v>41724.208333333336</v>
      </c>
      <c r="S596" s="8" t="str">
        <f t="shared" si="92"/>
        <v>26</v>
      </c>
      <c r="T596" s="8" t="str">
        <f t="shared" si="99"/>
        <v>Mar</v>
      </c>
      <c r="U596" s="8" t="str">
        <f t="shared" si="93"/>
        <v>2014</v>
      </c>
      <c r="V596" s="8">
        <f t="shared" si="94"/>
        <v>41737.208333333336</v>
      </c>
      <c r="W596" t="str">
        <f t="shared" si="95"/>
        <v>08</v>
      </c>
      <c r="X596" t="str">
        <f t="shared" si="96"/>
        <v>04</v>
      </c>
      <c r="Y596" t="str">
        <f t="shared" si="97"/>
        <v>2014</v>
      </c>
      <c r="Z596" s="17">
        <f t="shared" si="98"/>
        <v>13</v>
      </c>
    </row>
    <row r="597" spans="1:26" ht="31.2" x14ac:dyDescent="0.3">
      <c r="A597">
        <v>594</v>
      </c>
      <c r="B597" s="4" t="s">
        <v>1230</v>
      </c>
      <c r="C597" s="3" t="s">
        <v>1231</v>
      </c>
      <c r="D597">
        <v>157300</v>
      </c>
      <c r="E597">
        <v>11167</v>
      </c>
      <c r="F597" s="17">
        <f t="shared" si="90"/>
        <v>7.0991735537190088</v>
      </c>
      <c r="G597" t="s">
        <v>14</v>
      </c>
      <c r="H597">
        <v>157</v>
      </c>
      <c r="I597" t="s">
        <v>21</v>
      </c>
      <c r="J597" t="s">
        <v>22</v>
      </c>
      <c r="K597">
        <v>1467003600</v>
      </c>
      <c r="L597">
        <v>1467262800</v>
      </c>
      <c r="M597" t="b">
        <v>0</v>
      </c>
      <c r="N597" t="b">
        <v>1</v>
      </c>
      <c r="O597" t="s">
        <v>33</v>
      </c>
      <c r="P597" t="s">
        <v>2042</v>
      </c>
      <c r="Q597" t="s">
        <v>2043</v>
      </c>
      <c r="R597" s="8">
        <f t="shared" si="91"/>
        <v>42548.208333333328</v>
      </c>
      <c r="S597" s="8" t="str">
        <f t="shared" si="92"/>
        <v>27</v>
      </c>
      <c r="T597" s="8" t="str">
        <f t="shared" si="99"/>
        <v>Jun</v>
      </c>
      <c r="U597" s="8" t="str">
        <f t="shared" si="93"/>
        <v>2016</v>
      </c>
      <c r="V597" s="8">
        <f t="shared" si="94"/>
        <v>42551.208333333328</v>
      </c>
      <c r="W597" t="str">
        <f t="shared" si="95"/>
        <v>30</v>
      </c>
      <c r="X597" t="str">
        <f t="shared" si="96"/>
        <v>06</v>
      </c>
      <c r="Y597" t="str">
        <f t="shared" si="97"/>
        <v>2016</v>
      </c>
      <c r="Z597" s="17">
        <f t="shared" si="98"/>
        <v>3</v>
      </c>
    </row>
    <row r="598" spans="1:26" ht="31.2" x14ac:dyDescent="0.3">
      <c r="A598">
        <v>595</v>
      </c>
      <c r="B598" s="4" t="s">
        <v>1232</v>
      </c>
      <c r="C598" s="3" t="s">
        <v>1233</v>
      </c>
      <c r="D598">
        <v>70300</v>
      </c>
      <c r="E598">
        <v>146595</v>
      </c>
      <c r="F598" s="17">
        <f t="shared" si="90"/>
        <v>208.52773826458036</v>
      </c>
      <c r="G598" t="s">
        <v>20</v>
      </c>
      <c r="H598">
        <v>1629</v>
      </c>
      <c r="I598" t="s">
        <v>21</v>
      </c>
      <c r="J598" t="s">
        <v>22</v>
      </c>
      <c r="K598">
        <v>1268715600</v>
      </c>
      <c r="L598">
        <v>1270530000</v>
      </c>
      <c r="M598" t="b">
        <v>0</v>
      </c>
      <c r="N598" t="b">
        <v>1</v>
      </c>
      <c r="O598" t="s">
        <v>33</v>
      </c>
      <c r="P598" t="s">
        <v>2042</v>
      </c>
      <c r="Q598" t="s">
        <v>2043</v>
      </c>
      <c r="R598" s="8">
        <f t="shared" si="91"/>
        <v>40253.208333333336</v>
      </c>
      <c r="S598" s="8" t="str">
        <f t="shared" si="92"/>
        <v>16</v>
      </c>
      <c r="T598" s="8" t="str">
        <f t="shared" si="99"/>
        <v>Mar</v>
      </c>
      <c r="U598" s="8" t="str">
        <f t="shared" si="93"/>
        <v>2010</v>
      </c>
      <c r="V598" s="8">
        <f t="shared" si="94"/>
        <v>40274.208333333336</v>
      </c>
      <c r="W598" t="str">
        <f t="shared" si="95"/>
        <v>06</v>
      </c>
      <c r="X598" t="str">
        <f t="shared" si="96"/>
        <v>04</v>
      </c>
      <c r="Y598" t="str">
        <f t="shared" si="97"/>
        <v>2010</v>
      </c>
      <c r="Z598" s="17">
        <f t="shared" si="98"/>
        <v>21</v>
      </c>
    </row>
    <row r="599" spans="1:26" x14ac:dyDescent="0.3">
      <c r="A599">
        <v>596</v>
      </c>
      <c r="B599" s="4" t="s">
        <v>1234</v>
      </c>
      <c r="C599" s="3" t="s">
        <v>1235</v>
      </c>
      <c r="D599">
        <v>7900</v>
      </c>
      <c r="E599">
        <v>7875</v>
      </c>
      <c r="F599" s="17">
        <f t="shared" si="90"/>
        <v>99.683544303797461</v>
      </c>
      <c r="G599" t="s">
        <v>14</v>
      </c>
      <c r="H599">
        <v>183</v>
      </c>
      <c r="I599" t="s">
        <v>21</v>
      </c>
      <c r="J599" t="s">
        <v>22</v>
      </c>
      <c r="K599">
        <v>1457157600</v>
      </c>
      <c r="L599">
        <v>1457762400</v>
      </c>
      <c r="M599" t="b">
        <v>0</v>
      </c>
      <c r="N599" t="b">
        <v>1</v>
      </c>
      <c r="O599" t="s">
        <v>53</v>
      </c>
      <c r="P599" t="s">
        <v>2044</v>
      </c>
      <c r="Q599" t="s">
        <v>2047</v>
      </c>
      <c r="R599" s="8">
        <f t="shared" si="91"/>
        <v>42434.25</v>
      </c>
      <c r="S599" s="8" t="str">
        <f t="shared" si="92"/>
        <v>05</v>
      </c>
      <c r="T599" s="8" t="str">
        <f t="shared" si="99"/>
        <v>Mar</v>
      </c>
      <c r="U599" s="8" t="str">
        <f t="shared" si="93"/>
        <v>2016</v>
      </c>
      <c r="V599" s="8">
        <f t="shared" si="94"/>
        <v>42441.25</v>
      </c>
      <c r="W599" t="str">
        <f t="shared" si="95"/>
        <v>12</v>
      </c>
      <c r="X599" t="str">
        <f t="shared" si="96"/>
        <v>03</v>
      </c>
      <c r="Y599" t="str">
        <f t="shared" si="97"/>
        <v>2016</v>
      </c>
      <c r="Z599" s="17">
        <f t="shared" si="98"/>
        <v>7</v>
      </c>
    </row>
    <row r="600" spans="1:26" x14ac:dyDescent="0.3">
      <c r="A600">
        <v>597</v>
      </c>
      <c r="B600" s="4" t="s">
        <v>1236</v>
      </c>
      <c r="C600" s="3" t="s">
        <v>1237</v>
      </c>
      <c r="D600">
        <v>73800</v>
      </c>
      <c r="E600">
        <v>148779</v>
      </c>
      <c r="F600" s="17">
        <f t="shared" si="90"/>
        <v>201.59756097560978</v>
      </c>
      <c r="G600" t="s">
        <v>20</v>
      </c>
      <c r="H600">
        <v>2188</v>
      </c>
      <c r="I600" t="s">
        <v>21</v>
      </c>
      <c r="J600" t="s">
        <v>22</v>
      </c>
      <c r="K600">
        <v>1573970400</v>
      </c>
      <c r="L600">
        <v>1575525600</v>
      </c>
      <c r="M600" t="b">
        <v>0</v>
      </c>
      <c r="N600" t="b">
        <v>0</v>
      </c>
      <c r="O600" t="s">
        <v>33</v>
      </c>
      <c r="P600" t="s">
        <v>2042</v>
      </c>
      <c r="Q600" t="s">
        <v>2043</v>
      </c>
      <c r="R600" s="8">
        <f t="shared" si="91"/>
        <v>43786.25</v>
      </c>
      <c r="S600" s="8" t="str">
        <f t="shared" si="92"/>
        <v>17</v>
      </c>
      <c r="T600" s="8" t="str">
        <f t="shared" si="99"/>
        <v>Nov</v>
      </c>
      <c r="U600" s="8" t="str">
        <f t="shared" si="93"/>
        <v>2019</v>
      </c>
      <c r="V600" s="8">
        <f t="shared" si="94"/>
        <v>43804.25</v>
      </c>
      <c r="W600" t="str">
        <f t="shared" si="95"/>
        <v>05</v>
      </c>
      <c r="X600" t="str">
        <f t="shared" si="96"/>
        <v>12</v>
      </c>
      <c r="Y600" t="str">
        <f t="shared" si="97"/>
        <v>2019</v>
      </c>
      <c r="Z600" s="17">
        <f t="shared" si="98"/>
        <v>18</v>
      </c>
    </row>
    <row r="601" spans="1:26" x14ac:dyDescent="0.3">
      <c r="A601">
        <v>598</v>
      </c>
      <c r="B601" s="4" t="s">
        <v>1238</v>
      </c>
      <c r="C601" s="3" t="s">
        <v>1239</v>
      </c>
      <c r="D601">
        <v>108500</v>
      </c>
      <c r="E601">
        <v>175868</v>
      </c>
      <c r="F601" s="17">
        <f t="shared" si="90"/>
        <v>162.09032258064516</v>
      </c>
      <c r="G601" t="s">
        <v>20</v>
      </c>
      <c r="H601">
        <v>2409</v>
      </c>
      <c r="I601" t="s">
        <v>107</v>
      </c>
      <c r="J601" t="s">
        <v>108</v>
      </c>
      <c r="K601">
        <v>1276578000</v>
      </c>
      <c r="L601">
        <v>1279083600</v>
      </c>
      <c r="M601" t="b">
        <v>0</v>
      </c>
      <c r="N601" t="b">
        <v>0</v>
      </c>
      <c r="O601" t="s">
        <v>23</v>
      </c>
      <c r="P601" t="s">
        <v>2038</v>
      </c>
      <c r="Q601" t="s">
        <v>2039</v>
      </c>
      <c r="R601" s="8">
        <f t="shared" si="91"/>
        <v>40344.208333333336</v>
      </c>
      <c r="S601" s="8" t="str">
        <f t="shared" si="92"/>
        <v>15</v>
      </c>
      <c r="T601" s="8" t="str">
        <f t="shared" si="99"/>
        <v>Jun</v>
      </c>
      <c r="U601" s="8" t="str">
        <f t="shared" si="93"/>
        <v>2010</v>
      </c>
      <c r="V601" s="8">
        <f t="shared" si="94"/>
        <v>40373.208333333336</v>
      </c>
      <c r="W601" t="str">
        <f t="shared" si="95"/>
        <v>14</v>
      </c>
      <c r="X601" t="str">
        <f t="shared" si="96"/>
        <v>07</v>
      </c>
      <c r="Y601" t="str">
        <f t="shared" si="97"/>
        <v>2010</v>
      </c>
      <c r="Z601" s="17">
        <f t="shared" si="98"/>
        <v>29</v>
      </c>
    </row>
    <row r="602" spans="1:26" ht="31.2" x14ac:dyDescent="0.3">
      <c r="A602">
        <v>599</v>
      </c>
      <c r="B602" s="4" t="s">
        <v>1240</v>
      </c>
      <c r="C602" s="3" t="s">
        <v>1241</v>
      </c>
      <c r="D602">
        <v>140300</v>
      </c>
      <c r="E602">
        <v>5112</v>
      </c>
      <c r="F602" s="17">
        <f t="shared" si="90"/>
        <v>3.6436208125445471</v>
      </c>
      <c r="G602" t="s">
        <v>14</v>
      </c>
      <c r="H602">
        <v>82</v>
      </c>
      <c r="I602" t="s">
        <v>36</v>
      </c>
      <c r="J602" t="s">
        <v>37</v>
      </c>
      <c r="K602">
        <v>1423720800</v>
      </c>
      <c r="L602">
        <v>1424412000</v>
      </c>
      <c r="M602" t="b">
        <v>0</v>
      </c>
      <c r="N602" t="b">
        <v>0</v>
      </c>
      <c r="O602" t="s">
        <v>42</v>
      </c>
      <c r="P602" t="s">
        <v>2044</v>
      </c>
      <c r="Q602" t="s">
        <v>2045</v>
      </c>
      <c r="R602" s="8">
        <f t="shared" si="91"/>
        <v>42047.25</v>
      </c>
      <c r="S602" s="8" t="str">
        <f t="shared" si="92"/>
        <v>12</v>
      </c>
      <c r="T602" s="8" t="str">
        <f t="shared" si="99"/>
        <v>Feb</v>
      </c>
      <c r="U602" s="8" t="str">
        <f t="shared" si="93"/>
        <v>2015</v>
      </c>
      <c r="V602" s="8">
        <f t="shared" si="94"/>
        <v>42055.25</v>
      </c>
      <c r="W602" t="str">
        <f t="shared" si="95"/>
        <v>20</v>
      </c>
      <c r="X602" t="str">
        <f t="shared" si="96"/>
        <v>02</v>
      </c>
      <c r="Y602" t="str">
        <f t="shared" si="97"/>
        <v>2015</v>
      </c>
      <c r="Z602" s="17">
        <f t="shared" si="98"/>
        <v>8</v>
      </c>
    </row>
    <row r="603" spans="1:26" x14ac:dyDescent="0.3">
      <c r="A603">
        <v>600</v>
      </c>
      <c r="B603" s="4" t="s">
        <v>1242</v>
      </c>
      <c r="C603" s="3" t="s">
        <v>1243</v>
      </c>
      <c r="D603">
        <v>100</v>
      </c>
      <c r="E603">
        <v>5</v>
      </c>
      <c r="F603" s="17">
        <f t="shared" si="90"/>
        <v>5</v>
      </c>
      <c r="G603" t="s">
        <v>14</v>
      </c>
      <c r="H603">
        <v>1</v>
      </c>
      <c r="I603" t="s">
        <v>40</v>
      </c>
      <c r="J603" t="s">
        <v>41</v>
      </c>
      <c r="K603">
        <v>1375160400</v>
      </c>
      <c r="L603">
        <v>1376197200</v>
      </c>
      <c r="M603" t="b">
        <v>0</v>
      </c>
      <c r="N603" t="b">
        <v>0</v>
      </c>
      <c r="O603" t="s">
        <v>17</v>
      </c>
      <c r="P603" t="s">
        <v>2036</v>
      </c>
      <c r="Q603" t="s">
        <v>2037</v>
      </c>
      <c r="R603" s="8">
        <f t="shared" si="91"/>
        <v>41485.208333333336</v>
      </c>
      <c r="S603" s="8" t="str">
        <f t="shared" si="92"/>
        <v>30</v>
      </c>
      <c r="T603" s="8" t="str">
        <f t="shared" si="99"/>
        <v>Jul</v>
      </c>
      <c r="U603" s="8" t="str">
        <f t="shared" si="93"/>
        <v>2013</v>
      </c>
      <c r="V603" s="8">
        <f t="shared" si="94"/>
        <v>41497.208333333336</v>
      </c>
      <c r="W603" t="str">
        <f t="shared" si="95"/>
        <v>11</v>
      </c>
      <c r="X603" t="str">
        <f t="shared" si="96"/>
        <v>08</v>
      </c>
      <c r="Y603" t="str">
        <f t="shared" si="97"/>
        <v>2013</v>
      </c>
      <c r="Z603" s="17">
        <f t="shared" si="98"/>
        <v>12</v>
      </c>
    </row>
    <row r="604" spans="1:26" x14ac:dyDescent="0.3">
      <c r="A604">
        <v>601</v>
      </c>
      <c r="B604" s="4" t="s">
        <v>1244</v>
      </c>
      <c r="C604" s="3" t="s">
        <v>1245</v>
      </c>
      <c r="D604">
        <v>6300</v>
      </c>
      <c r="E604">
        <v>13018</v>
      </c>
      <c r="F604" s="17">
        <f t="shared" si="90"/>
        <v>206.63492063492063</v>
      </c>
      <c r="G604" t="s">
        <v>20</v>
      </c>
      <c r="H604">
        <v>194</v>
      </c>
      <c r="I604" t="s">
        <v>21</v>
      </c>
      <c r="J604" t="s">
        <v>22</v>
      </c>
      <c r="K604">
        <v>1401426000</v>
      </c>
      <c r="L604">
        <v>1402894800</v>
      </c>
      <c r="M604" t="b">
        <v>1</v>
      </c>
      <c r="N604" t="b">
        <v>0</v>
      </c>
      <c r="O604" t="s">
        <v>65</v>
      </c>
      <c r="P604" t="s">
        <v>2040</v>
      </c>
      <c r="Q604" t="s">
        <v>2049</v>
      </c>
      <c r="R604" s="8">
        <f t="shared" si="91"/>
        <v>41789.208333333336</v>
      </c>
      <c r="S604" s="8" t="str">
        <f t="shared" si="92"/>
        <v>30</v>
      </c>
      <c r="T604" s="8" t="str">
        <f t="shared" si="99"/>
        <v>May</v>
      </c>
      <c r="U604" s="8" t="str">
        <f t="shared" si="93"/>
        <v>2014</v>
      </c>
      <c r="V604" s="8">
        <f t="shared" si="94"/>
        <v>41806.208333333336</v>
      </c>
      <c r="W604" t="str">
        <f t="shared" si="95"/>
        <v>16</v>
      </c>
      <c r="X604" t="str">
        <f t="shared" si="96"/>
        <v>06</v>
      </c>
      <c r="Y604" t="str">
        <f t="shared" si="97"/>
        <v>2014</v>
      </c>
      <c r="Z604" s="17">
        <f t="shared" si="98"/>
        <v>17</v>
      </c>
    </row>
    <row r="605" spans="1:26" ht="31.2" x14ac:dyDescent="0.3">
      <c r="A605">
        <v>602</v>
      </c>
      <c r="B605" s="4" t="s">
        <v>1246</v>
      </c>
      <c r="C605" s="3" t="s">
        <v>1247</v>
      </c>
      <c r="D605">
        <v>71100</v>
      </c>
      <c r="E605">
        <v>91176</v>
      </c>
      <c r="F605" s="17">
        <f t="shared" si="90"/>
        <v>128.23628691983123</v>
      </c>
      <c r="G605" t="s">
        <v>20</v>
      </c>
      <c r="H605">
        <v>1140</v>
      </c>
      <c r="I605" t="s">
        <v>21</v>
      </c>
      <c r="J605" t="s">
        <v>22</v>
      </c>
      <c r="K605">
        <v>1433480400</v>
      </c>
      <c r="L605">
        <v>1434430800</v>
      </c>
      <c r="M605" t="b">
        <v>0</v>
      </c>
      <c r="N605" t="b">
        <v>0</v>
      </c>
      <c r="O605" t="s">
        <v>33</v>
      </c>
      <c r="P605" t="s">
        <v>2042</v>
      </c>
      <c r="Q605" t="s">
        <v>2043</v>
      </c>
      <c r="R605" s="8">
        <f t="shared" si="91"/>
        <v>42160.208333333328</v>
      </c>
      <c r="S605" s="8" t="str">
        <f t="shared" si="92"/>
        <v>05</v>
      </c>
      <c r="T605" s="8" t="str">
        <f t="shared" si="99"/>
        <v>Jun</v>
      </c>
      <c r="U605" s="8" t="str">
        <f t="shared" si="93"/>
        <v>2015</v>
      </c>
      <c r="V605" s="8">
        <f t="shared" si="94"/>
        <v>42171.208333333328</v>
      </c>
      <c r="W605" t="str">
        <f t="shared" si="95"/>
        <v>16</v>
      </c>
      <c r="X605" t="str">
        <f t="shared" si="96"/>
        <v>06</v>
      </c>
      <c r="Y605" t="str">
        <f t="shared" si="97"/>
        <v>2015</v>
      </c>
      <c r="Z605" s="17">
        <f t="shared" si="98"/>
        <v>11</v>
      </c>
    </row>
    <row r="606" spans="1:26" x14ac:dyDescent="0.3">
      <c r="A606">
        <v>603</v>
      </c>
      <c r="B606" s="4" t="s">
        <v>1248</v>
      </c>
      <c r="C606" s="3" t="s">
        <v>1249</v>
      </c>
      <c r="D606">
        <v>5300</v>
      </c>
      <c r="E606">
        <v>6342</v>
      </c>
      <c r="F606" s="17">
        <f t="shared" si="90"/>
        <v>119.66037735849055</v>
      </c>
      <c r="G606" t="s">
        <v>20</v>
      </c>
      <c r="H606">
        <v>102</v>
      </c>
      <c r="I606" t="s">
        <v>21</v>
      </c>
      <c r="J606" t="s">
        <v>22</v>
      </c>
      <c r="K606">
        <v>1555563600</v>
      </c>
      <c r="L606">
        <v>1557896400</v>
      </c>
      <c r="M606" t="b">
        <v>0</v>
      </c>
      <c r="N606" t="b">
        <v>0</v>
      </c>
      <c r="O606" t="s">
        <v>33</v>
      </c>
      <c r="P606" t="s">
        <v>2042</v>
      </c>
      <c r="Q606" t="s">
        <v>2043</v>
      </c>
      <c r="R606" s="8">
        <f t="shared" si="91"/>
        <v>43573.208333333328</v>
      </c>
      <c r="S606" s="8" t="str">
        <f t="shared" si="92"/>
        <v>18</v>
      </c>
      <c r="T606" s="8" t="str">
        <f t="shared" si="99"/>
        <v>Apr</v>
      </c>
      <c r="U606" s="8" t="str">
        <f t="shared" si="93"/>
        <v>2019</v>
      </c>
      <c r="V606" s="8">
        <f t="shared" si="94"/>
        <v>43600.208333333328</v>
      </c>
      <c r="W606" t="str">
        <f t="shared" si="95"/>
        <v>15</v>
      </c>
      <c r="X606" t="str">
        <f t="shared" si="96"/>
        <v>05</v>
      </c>
      <c r="Y606" t="str">
        <f t="shared" si="97"/>
        <v>2019</v>
      </c>
      <c r="Z606" s="17">
        <f t="shared" si="98"/>
        <v>27</v>
      </c>
    </row>
    <row r="607" spans="1:26" x14ac:dyDescent="0.3">
      <c r="A607">
        <v>604</v>
      </c>
      <c r="B607" s="4" t="s">
        <v>1250</v>
      </c>
      <c r="C607" s="3" t="s">
        <v>1251</v>
      </c>
      <c r="D607">
        <v>88700</v>
      </c>
      <c r="E607">
        <v>151438</v>
      </c>
      <c r="F607" s="17">
        <f t="shared" si="90"/>
        <v>170.73055242390078</v>
      </c>
      <c r="G607" t="s">
        <v>20</v>
      </c>
      <c r="H607">
        <v>2857</v>
      </c>
      <c r="I607" t="s">
        <v>21</v>
      </c>
      <c r="J607" t="s">
        <v>22</v>
      </c>
      <c r="K607">
        <v>1295676000</v>
      </c>
      <c r="L607">
        <v>1297490400</v>
      </c>
      <c r="M607" t="b">
        <v>0</v>
      </c>
      <c r="N607" t="b">
        <v>0</v>
      </c>
      <c r="O607" t="s">
        <v>33</v>
      </c>
      <c r="P607" t="s">
        <v>2042</v>
      </c>
      <c r="Q607" t="s">
        <v>2043</v>
      </c>
      <c r="R607" s="8">
        <f t="shared" si="91"/>
        <v>40565.25</v>
      </c>
      <c r="S607" s="8" t="str">
        <f t="shared" si="92"/>
        <v>22</v>
      </c>
      <c r="T607" s="8" t="str">
        <f t="shared" si="99"/>
        <v>Jan</v>
      </c>
      <c r="U607" s="8" t="str">
        <f t="shared" si="93"/>
        <v>2011</v>
      </c>
      <c r="V607" s="8">
        <f t="shared" si="94"/>
        <v>40586.25</v>
      </c>
      <c r="W607" t="str">
        <f t="shared" si="95"/>
        <v>12</v>
      </c>
      <c r="X607" t="str">
        <f t="shared" si="96"/>
        <v>02</v>
      </c>
      <c r="Y607" t="str">
        <f t="shared" si="97"/>
        <v>2011</v>
      </c>
      <c r="Z607" s="17">
        <f t="shared" si="98"/>
        <v>21</v>
      </c>
    </row>
    <row r="608" spans="1:26" x14ac:dyDescent="0.3">
      <c r="A608">
        <v>605</v>
      </c>
      <c r="B608" s="4" t="s">
        <v>1252</v>
      </c>
      <c r="C608" s="3" t="s">
        <v>1253</v>
      </c>
      <c r="D608">
        <v>3300</v>
      </c>
      <c r="E608">
        <v>6178</v>
      </c>
      <c r="F608" s="17">
        <f t="shared" si="90"/>
        <v>187.21212121212122</v>
      </c>
      <c r="G608" t="s">
        <v>20</v>
      </c>
      <c r="H608">
        <v>107</v>
      </c>
      <c r="I608" t="s">
        <v>21</v>
      </c>
      <c r="J608" t="s">
        <v>22</v>
      </c>
      <c r="K608">
        <v>1443848400</v>
      </c>
      <c r="L608">
        <v>1447394400</v>
      </c>
      <c r="M608" t="b">
        <v>0</v>
      </c>
      <c r="N608" t="b">
        <v>0</v>
      </c>
      <c r="O608" t="s">
        <v>68</v>
      </c>
      <c r="P608" t="s">
        <v>2050</v>
      </c>
      <c r="Q608" t="s">
        <v>2051</v>
      </c>
      <c r="R608" s="8">
        <f t="shared" si="91"/>
        <v>42280.208333333328</v>
      </c>
      <c r="S608" s="8" t="str">
        <f t="shared" si="92"/>
        <v>03</v>
      </c>
      <c r="T608" s="8" t="str">
        <f t="shared" si="99"/>
        <v>Oct</v>
      </c>
      <c r="U608" s="8" t="str">
        <f t="shared" si="93"/>
        <v>2015</v>
      </c>
      <c r="V608" s="8">
        <f t="shared" si="94"/>
        <v>42321.25</v>
      </c>
      <c r="W608" t="str">
        <f t="shared" si="95"/>
        <v>13</v>
      </c>
      <c r="X608" t="str">
        <f t="shared" si="96"/>
        <v>11</v>
      </c>
      <c r="Y608" t="str">
        <f t="shared" si="97"/>
        <v>2015</v>
      </c>
      <c r="Z608" s="17">
        <f t="shared" si="98"/>
        <v>41.041666666671517</v>
      </c>
    </row>
    <row r="609" spans="1:26" x14ac:dyDescent="0.3">
      <c r="A609">
        <v>606</v>
      </c>
      <c r="B609" s="4" t="s">
        <v>1254</v>
      </c>
      <c r="C609" s="3" t="s">
        <v>1255</v>
      </c>
      <c r="D609">
        <v>3400</v>
      </c>
      <c r="E609">
        <v>6405</v>
      </c>
      <c r="F609" s="17">
        <f t="shared" si="90"/>
        <v>188.38235294117646</v>
      </c>
      <c r="G609" t="s">
        <v>20</v>
      </c>
      <c r="H609">
        <v>160</v>
      </c>
      <c r="I609" t="s">
        <v>40</v>
      </c>
      <c r="J609" t="s">
        <v>41</v>
      </c>
      <c r="K609">
        <v>1457330400</v>
      </c>
      <c r="L609">
        <v>1458277200</v>
      </c>
      <c r="M609" t="b">
        <v>0</v>
      </c>
      <c r="N609" t="b">
        <v>0</v>
      </c>
      <c r="O609" t="s">
        <v>23</v>
      </c>
      <c r="P609" t="s">
        <v>2038</v>
      </c>
      <c r="Q609" t="s">
        <v>2039</v>
      </c>
      <c r="R609" s="8">
        <f t="shared" si="91"/>
        <v>42436.25</v>
      </c>
      <c r="S609" s="8" t="str">
        <f t="shared" si="92"/>
        <v>07</v>
      </c>
      <c r="T609" s="8" t="str">
        <f t="shared" si="99"/>
        <v>Mar</v>
      </c>
      <c r="U609" s="8" t="str">
        <f t="shared" si="93"/>
        <v>2016</v>
      </c>
      <c r="V609" s="8">
        <f t="shared" si="94"/>
        <v>42447.208333333328</v>
      </c>
      <c r="W609" t="str">
        <f t="shared" si="95"/>
        <v>18</v>
      </c>
      <c r="X609" t="str">
        <f t="shared" si="96"/>
        <v>03</v>
      </c>
      <c r="Y609" t="str">
        <f t="shared" si="97"/>
        <v>2016</v>
      </c>
      <c r="Z609" s="17">
        <f t="shared" si="98"/>
        <v>10.958333333328483</v>
      </c>
    </row>
    <row r="610" spans="1:26" x14ac:dyDescent="0.3">
      <c r="A610">
        <v>607</v>
      </c>
      <c r="B610" s="4" t="s">
        <v>1256</v>
      </c>
      <c r="C610" s="3" t="s">
        <v>1257</v>
      </c>
      <c r="D610">
        <v>137600</v>
      </c>
      <c r="E610">
        <v>180667</v>
      </c>
      <c r="F610" s="17">
        <f t="shared" si="90"/>
        <v>131.29869186046511</v>
      </c>
      <c r="G610" t="s">
        <v>20</v>
      </c>
      <c r="H610">
        <v>2230</v>
      </c>
      <c r="I610" t="s">
        <v>21</v>
      </c>
      <c r="J610" t="s">
        <v>22</v>
      </c>
      <c r="K610">
        <v>1395550800</v>
      </c>
      <c r="L610">
        <v>1395723600</v>
      </c>
      <c r="M610" t="b">
        <v>0</v>
      </c>
      <c r="N610" t="b">
        <v>0</v>
      </c>
      <c r="O610" t="s">
        <v>17</v>
      </c>
      <c r="P610" t="s">
        <v>2036</v>
      </c>
      <c r="Q610" t="s">
        <v>2037</v>
      </c>
      <c r="R610" s="8">
        <f t="shared" si="91"/>
        <v>41721.208333333336</v>
      </c>
      <c r="S610" s="8" t="str">
        <f t="shared" si="92"/>
        <v>23</v>
      </c>
      <c r="T610" s="8" t="str">
        <f t="shared" si="99"/>
        <v>Mar</v>
      </c>
      <c r="U610" s="8" t="str">
        <f t="shared" si="93"/>
        <v>2014</v>
      </c>
      <c r="V610" s="8">
        <f t="shared" si="94"/>
        <v>41723.208333333336</v>
      </c>
      <c r="W610" t="str">
        <f t="shared" si="95"/>
        <v>25</v>
      </c>
      <c r="X610" t="str">
        <f t="shared" si="96"/>
        <v>03</v>
      </c>
      <c r="Y610" t="str">
        <f t="shared" si="97"/>
        <v>2014</v>
      </c>
      <c r="Z610" s="17">
        <f t="shared" si="98"/>
        <v>2</v>
      </c>
    </row>
    <row r="611" spans="1:26" x14ac:dyDescent="0.3">
      <c r="A611">
        <v>608</v>
      </c>
      <c r="B611" s="4" t="s">
        <v>1258</v>
      </c>
      <c r="C611" s="3" t="s">
        <v>1259</v>
      </c>
      <c r="D611">
        <v>3900</v>
      </c>
      <c r="E611">
        <v>11075</v>
      </c>
      <c r="F611" s="17">
        <f t="shared" si="90"/>
        <v>283.97435897435901</v>
      </c>
      <c r="G611" t="s">
        <v>20</v>
      </c>
      <c r="H611">
        <v>316</v>
      </c>
      <c r="I611" t="s">
        <v>21</v>
      </c>
      <c r="J611" t="s">
        <v>22</v>
      </c>
      <c r="K611">
        <v>1551852000</v>
      </c>
      <c r="L611">
        <v>1552197600</v>
      </c>
      <c r="M611" t="b">
        <v>0</v>
      </c>
      <c r="N611" t="b">
        <v>1</v>
      </c>
      <c r="O611" t="s">
        <v>159</v>
      </c>
      <c r="P611" t="s">
        <v>2038</v>
      </c>
      <c r="Q611" t="s">
        <v>2061</v>
      </c>
      <c r="R611" s="8">
        <f t="shared" si="91"/>
        <v>43530.25</v>
      </c>
      <c r="S611" s="8" t="str">
        <f t="shared" si="92"/>
        <v>06</v>
      </c>
      <c r="T611" s="8" t="str">
        <f t="shared" si="99"/>
        <v>Mar</v>
      </c>
      <c r="U611" s="8" t="str">
        <f t="shared" si="93"/>
        <v>2019</v>
      </c>
      <c r="V611" s="8">
        <f t="shared" si="94"/>
        <v>43534.25</v>
      </c>
      <c r="W611" t="str">
        <f t="shared" si="95"/>
        <v>10</v>
      </c>
      <c r="X611" t="str">
        <f t="shared" si="96"/>
        <v>03</v>
      </c>
      <c r="Y611" t="str">
        <f t="shared" si="97"/>
        <v>2019</v>
      </c>
      <c r="Z611" s="17">
        <f t="shared" si="98"/>
        <v>4</v>
      </c>
    </row>
    <row r="612" spans="1:26" x14ac:dyDescent="0.3">
      <c r="A612">
        <v>609</v>
      </c>
      <c r="B612" s="4" t="s">
        <v>1260</v>
      </c>
      <c r="C612" s="3" t="s">
        <v>1261</v>
      </c>
      <c r="D612">
        <v>10000</v>
      </c>
      <c r="E612">
        <v>12042</v>
      </c>
      <c r="F612" s="17">
        <f t="shared" si="90"/>
        <v>120.41999999999999</v>
      </c>
      <c r="G612" t="s">
        <v>20</v>
      </c>
      <c r="H612">
        <v>117</v>
      </c>
      <c r="I612" t="s">
        <v>21</v>
      </c>
      <c r="J612" t="s">
        <v>22</v>
      </c>
      <c r="K612">
        <v>1547618400</v>
      </c>
      <c r="L612">
        <v>1549087200</v>
      </c>
      <c r="M612" t="b">
        <v>0</v>
      </c>
      <c r="N612" t="b">
        <v>0</v>
      </c>
      <c r="O612" t="s">
        <v>474</v>
      </c>
      <c r="P612" t="s">
        <v>2044</v>
      </c>
      <c r="Q612" t="s">
        <v>2066</v>
      </c>
      <c r="R612" s="8">
        <f t="shared" si="91"/>
        <v>43481.25</v>
      </c>
      <c r="S612" s="8" t="str">
        <f t="shared" si="92"/>
        <v>16</v>
      </c>
      <c r="T612" s="8" t="str">
        <f t="shared" si="99"/>
        <v>Jan</v>
      </c>
      <c r="U612" s="8" t="str">
        <f t="shared" si="93"/>
        <v>2019</v>
      </c>
      <c r="V612" s="8">
        <f t="shared" si="94"/>
        <v>43498.25</v>
      </c>
      <c r="W612" t="str">
        <f t="shared" si="95"/>
        <v>02</v>
      </c>
      <c r="X612" t="str">
        <f t="shared" si="96"/>
        <v>02</v>
      </c>
      <c r="Y612" t="str">
        <f t="shared" si="97"/>
        <v>2019</v>
      </c>
      <c r="Z612" s="17">
        <f t="shared" si="98"/>
        <v>17</v>
      </c>
    </row>
    <row r="613" spans="1:26" ht="31.2" x14ac:dyDescent="0.3">
      <c r="A613">
        <v>610</v>
      </c>
      <c r="B613" s="4" t="s">
        <v>1262</v>
      </c>
      <c r="C613" s="3" t="s">
        <v>1263</v>
      </c>
      <c r="D613">
        <v>42800</v>
      </c>
      <c r="E613">
        <v>179356</v>
      </c>
      <c r="F613" s="17">
        <f t="shared" si="90"/>
        <v>419.0560747663551</v>
      </c>
      <c r="G613" t="s">
        <v>20</v>
      </c>
      <c r="H613">
        <v>6406</v>
      </c>
      <c r="I613" t="s">
        <v>21</v>
      </c>
      <c r="J613" t="s">
        <v>22</v>
      </c>
      <c r="K613">
        <v>1355637600</v>
      </c>
      <c r="L613">
        <v>1356847200</v>
      </c>
      <c r="M613" t="b">
        <v>0</v>
      </c>
      <c r="N613" t="b">
        <v>0</v>
      </c>
      <c r="O613" t="s">
        <v>33</v>
      </c>
      <c r="P613" t="s">
        <v>2042</v>
      </c>
      <c r="Q613" t="s">
        <v>2043</v>
      </c>
      <c r="R613" s="8">
        <f t="shared" si="91"/>
        <v>41259.25</v>
      </c>
      <c r="S613" s="8" t="str">
        <f t="shared" si="92"/>
        <v>16</v>
      </c>
      <c r="T613" s="8" t="str">
        <f t="shared" si="99"/>
        <v>Dec</v>
      </c>
      <c r="U613" s="8" t="str">
        <f t="shared" si="93"/>
        <v>2012</v>
      </c>
      <c r="V613" s="8">
        <f t="shared" si="94"/>
        <v>41273.25</v>
      </c>
      <c r="W613" t="str">
        <f t="shared" si="95"/>
        <v>30</v>
      </c>
      <c r="X613" t="str">
        <f t="shared" si="96"/>
        <v>12</v>
      </c>
      <c r="Y613" t="str">
        <f t="shared" si="97"/>
        <v>2012</v>
      </c>
      <c r="Z613" s="17">
        <f t="shared" si="98"/>
        <v>14</v>
      </c>
    </row>
    <row r="614" spans="1:26" x14ac:dyDescent="0.3">
      <c r="A614">
        <v>611</v>
      </c>
      <c r="B614" s="4" t="s">
        <v>1264</v>
      </c>
      <c r="C614" s="3" t="s">
        <v>1265</v>
      </c>
      <c r="D614">
        <v>8200</v>
      </c>
      <c r="E614">
        <v>1136</v>
      </c>
      <c r="F614" s="17">
        <f t="shared" si="90"/>
        <v>13.853658536585368</v>
      </c>
      <c r="G614" t="s">
        <v>74</v>
      </c>
      <c r="H614">
        <v>15</v>
      </c>
      <c r="I614" t="s">
        <v>21</v>
      </c>
      <c r="J614" t="s">
        <v>22</v>
      </c>
      <c r="K614">
        <v>1374728400</v>
      </c>
      <c r="L614">
        <v>1375765200</v>
      </c>
      <c r="M614" t="b">
        <v>0</v>
      </c>
      <c r="N614" t="b">
        <v>0</v>
      </c>
      <c r="O614" t="s">
        <v>33</v>
      </c>
      <c r="P614" t="s">
        <v>2042</v>
      </c>
      <c r="Q614" t="s">
        <v>2043</v>
      </c>
      <c r="R614" s="8">
        <f t="shared" si="91"/>
        <v>41480.208333333336</v>
      </c>
      <c r="S614" s="8" t="str">
        <f t="shared" si="92"/>
        <v>25</v>
      </c>
      <c r="T614" s="8" t="str">
        <f t="shared" si="99"/>
        <v>Jul</v>
      </c>
      <c r="U614" s="8" t="str">
        <f t="shared" si="93"/>
        <v>2013</v>
      </c>
      <c r="V614" s="8">
        <f t="shared" si="94"/>
        <v>41492.208333333336</v>
      </c>
      <c r="W614" t="str">
        <f t="shared" si="95"/>
        <v>06</v>
      </c>
      <c r="X614" t="str">
        <f t="shared" si="96"/>
        <v>08</v>
      </c>
      <c r="Y614" t="str">
        <f t="shared" si="97"/>
        <v>2013</v>
      </c>
      <c r="Z614" s="17">
        <f t="shared" si="98"/>
        <v>12</v>
      </c>
    </row>
    <row r="615" spans="1:26" x14ac:dyDescent="0.3">
      <c r="A615">
        <v>612</v>
      </c>
      <c r="B615" s="4" t="s">
        <v>1266</v>
      </c>
      <c r="C615" s="3" t="s">
        <v>1267</v>
      </c>
      <c r="D615">
        <v>6200</v>
      </c>
      <c r="E615">
        <v>8645</v>
      </c>
      <c r="F615" s="17">
        <f t="shared" si="90"/>
        <v>139.43548387096774</v>
      </c>
      <c r="G615" t="s">
        <v>20</v>
      </c>
      <c r="H615">
        <v>192</v>
      </c>
      <c r="I615" t="s">
        <v>21</v>
      </c>
      <c r="J615" t="s">
        <v>22</v>
      </c>
      <c r="K615">
        <v>1287810000</v>
      </c>
      <c r="L615">
        <v>1289800800</v>
      </c>
      <c r="M615" t="b">
        <v>0</v>
      </c>
      <c r="N615" t="b">
        <v>0</v>
      </c>
      <c r="O615" t="s">
        <v>50</v>
      </c>
      <c r="P615" t="s">
        <v>2038</v>
      </c>
      <c r="Q615" t="s">
        <v>2046</v>
      </c>
      <c r="R615" s="8">
        <f t="shared" si="91"/>
        <v>40474.208333333336</v>
      </c>
      <c r="S615" s="8" t="str">
        <f t="shared" si="92"/>
        <v>23</v>
      </c>
      <c r="T615" s="8" t="str">
        <f t="shared" si="99"/>
        <v>Oct</v>
      </c>
      <c r="U615" s="8" t="str">
        <f t="shared" si="93"/>
        <v>2010</v>
      </c>
      <c r="V615" s="8">
        <f t="shared" si="94"/>
        <v>40497.25</v>
      </c>
      <c r="W615" t="str">
        <f t="shared" si="95"/>
        <v>15</v>
      </c>
      <c r="X615" t="str">
        <f t="shared" si="96"/>
        <v>11</v>
      </c>
      <c r="Y615" t="str">
        <f t="shared" si="97"/>
        <v>2010</v>
      </c>
      <c r="Z615" s="17">
        <f t="shared" si="98"/>
        <v>23.041666666664241</v>
      </c>
    </row>
    <row r="616" spans="1:26" ht="31.2" x14ac:dyDescent="0.3">
      <c r="A616">
        <v>613</v>
      </c>
      <c r="B616" s="4" t="s">
        <v>1268</v>
      </c>
      <c r="C616" s="3" t="s">
        <v>1269</v>
      </c>
      <c r="D616">
        <v>1100</v>
      </c>
      <c r="E616">
        <v>1914</v>
      </c>
      <c r="F616" s="17">
        <f t="shared" si="90"/>
        <v>174</v>
      </c>
      <c r="G616" t="s">
        <v>20</v>
      </c>
      <c r="H616">
        <v>26</v>
      </c>
      <c r="I616" t="s">
        <v>15</v>
      </c>
      <c r="J616" t="s">
        <v>16</v>
      </c>
      <c r="K616">
        <v>1503723600</v>
      </c>
      <c r="L616">
        <v>1504501200</v>
      </c>
      <c r="M616" t="b">
        <v>0</v>
      </c>
      <c r="N616" t="b">
        <v>0</v>
      </c>
      <c r="O616" t="s">
        <v>33</v>
      </c>
      <c r="P616" t="s">
        <v>2042</v>
      </c>
      <c r="Q616" t="s">
        <v>2043</v>
      </c>
      <c r="R616" s="8">
        <f t="shared" si="91"/>
        <v>42973.208333333328</v>
      </c>
      <c r="S616" s="8" t="str">
        <f t="shared" si="92"/>
        <v>26</v>
      </c>
      <c r="T616" s="8" t="str">
        <f t="shared" si="99"/>
        <v>Aug</v>
      </c>
      <c r="U616" s="8" t="str">
        <f t="shared" si="93"/>
        <v>2017</v>
      </c>
      <c r="V616" s="8">
        <f t="shared" si="94"/>
        <v>42982.208333333328</v>
      </c>
      <c r="W616" t="str">
        <f t="shared" si="95"/>
        <v>04</v>
      </c>
      <c r="X616" t="str">
        <f t="shared" si="96"/>
        <v>09</v>
      </c>
      <c r="Y616" t="str">
        <f t="shared" si="97"/>
        <v>2017</v>
      </c>
      <c r="Z616" s="17">
        <f t="shared" si="98"/>
        <v>9</v>
      </c>
    </row>
    <row r="617" spans="1:26" ht="31.2" x14ac:dyDescent="0.3">
      <c r="A617">
        <v>614</v>
      </c>
      <c r="B617" s="4" t="s">
        <v>1270</v>
      </c>
      <c r="C617" s="3" t="s">
        <v>1271</v>
      </c>
      <c r="D617">
        <v>26500</v>
      </c>
      <c r="E617">
        <v>41205</v>
      </c>
      <c r="F617" s="17">
        <f t="shared" si="90"/>
        <v>155.49056603773585</v>
      </c>
      <c r="G617" t="s">
        <v>20</v>
      </c>
      <c r="H617">
        <v>723</v>
      </c>
      <c r="I617" t="s">
        <v>21</v>
      </c>
      <c r="J617" t="s">
        <v>22</v>
      </c>
      <c r="K617">
        <v>1484114400</v>
      </c>
      <c r="L617">
        <v>1485669600</v>
      </c>
      <c r="M617" t="b">
        <v>0</v>
      </c>
      <c r="N617" t="b">
        <v>0</v>
      </c>
      <c r="O617" t="s">
        <v>33</v>
      </c>
      <c r="P617" t="s">
        <v>2042</v>
      </c>
      <c r="Q617" t="s">
        <v>2043</v>
      </c>
      <c r="R617" s="8">
        <f t="shared" si="91"/>
        <v>42746.25</v>
      </c>
      <c r="S617" s="8" t="str">
        <f t="shared" si="92"/>
        <v>11</v>
      </c>
      <c r="T617" s="8" t="str">
        <f t="shared" si="99"/>
        <v>Jan</v>
      </c>
      <c r="U617" s="8" t="str">
        <f t="shared" si="93"/>
        <v>2017</v>
      </c>
      <c r="V617" s="8">
        <f t="shared" si="94"/>
        <v>42764.25</v>
      </c>
      <c r="W617" t="str">
        <f t="shared" si="95"/>
        <v>29</v>
      </c>
      <c r="X617" t="str">
        <f t="shared" si="96"/>
        <v>01</v>
      </c>
      <c r="Y617" t="str">
        <f t="shared" si="97"/>
        <v>2017</v>
      </c>
      <c r="Z617" s="17">
        <f t="shared" si="98"/>
        <v>18</v>
      </c>
    </row>
    <row r="618" spans="1:26" x14ac:dyDescent="0.3">
      <c r="A618">
        <v>615</v>
      </c>
      <c r="B618" s="4" t="s">
        <v>1272</v>
      </c>
      <c r="C618" s="3" t="s">
        <v>1273</v>
      </c>
      <c r="D618">
        <v>8500</v>
      </c>
      <c r="E618">
        <v>14488</v>
      </c>
      <c r="F618" s="17">
        <f t="shared" si="90"/>
        <v>170.44705882352943</v>
      </c>
      <c r="G618" t="s">
        <v>20</v>
      </c>
      <c r="H618">
        <v>170</v>
      </c>
      <c r="I618" t="s">
        <v>107</v>
      </c>
      <c r="J618" t="s">
        <v>108</v>
      </c>
      <c r="K618">
        <v>1461906000</v>
      </c>
      <c r="L618">
        <v>1462770000</v>
      </c>
      <c r="M618" t="b">
        <v>0</v>
      </c>
      <c r="N618" t="b">
        <v>0</v>
      </c>
      <c r="O618" t="s">
        <v>33</v>
      </c>
      <c r="P618" t="s">
        <v>2042</v>
      </c>
      <c r="Q618" t="s">
        <v>2043</v>
      </c>
      <c r="R618" s="8">
        <f t="shared" si="91"/>
        <v>42489.208333333328</v>
      </c>
      <c r="S618" s="8" t="str">
        <f t="shared" si="92"/>
        <v>29</v>
      </c>
      <c r="T618" s="8" t="str">
        <f t="shared" si="99"/>
        <v>Apr</v>
      </c>
      <c r="U618" s="8" t="str">
        <f t="shared" si="93"/>
        <v>2016</v>
      </c>
      <c r="V618" s="8">
        <f t="shared" si="94"/>
        <v>42499.208333333328</v>
      </c>
      <c r="W618" t="str">
        <f t="shared" si="95"/>
        <v>09</v>
      </c>
      <c r="X618" t="str">
        <f t="shared" si="96"/>
        <v>05</v>
      </c>
      <c r="Y618" t="str">
        <f t="shared" si="97"/>
        <v>2016</v>
      </c>
      <c r="Z618" s="17">
        <f t="shared" si="98"/>
        <v>10</v>
      </c>
    </row>
    <row r="619" spans="1:26" x14ac:dyDescent="0.3">
      <c r="A619">
        <v>616</v>
      </c>
      <c r="B619" s="4" t="s">
        <v>1274</v>
      </c>
      <c r="C619" s="3" t="s">
        <v>1275</v>
      </c>
      <c r="D619">
        <v>6400</v>
      </c>
      <c r="E619">
        <v>12129</v>
      </c>
      <c r="F619" s="17">
        <f t="shared" si="90"/>
        <v>189.515625</v>
      </c>
      <c r="G619" t="s">
        <v>20</v>
      </c>
      <c r="H619">
        <v>238</v>
      </c>
      <c r="I619" t="s">
        <v>40</v>
      </c>
      <c r="J619" t="s">
        <v>41</v>
      </c>
      <c r="K619">
        <v>1379653200</v>
      </c>
      <c r="L619">
        <v>1379739600</v>
      </c>
      <c r="M619" t="b">
        <v>0</v>
      </c>
      <c r="N619" t="b">
        <v>1</v>
      </c>
      <c r="O619" t="s">
        <v>60</v>
      </c>
      <c r="P619" t="s">
        <v>2038</v>
      </c>
      <c r="Q619" t="s">
        <v>2048</v>
      </c>
      <c r="R619" s="8">
        <f t="shared" si="91"/>
        <v>41537.208333333336</v>
      </c>
      <c r="S619" s="8" t="str">
        <f t="shared" si="92"/>
        <v>20</v>
      </c>
      <c r="T619" s="8" t="str">
        <f t="shared" si="99"/>
        <v>Sep</v>
      </c>
      <c r="U619" s="8" t="str">
        <f t="shared" si="93"/>
        <v>2013</v>
      </c>
      <c r="V619" s="8">
        <f t="shared" si="94"/>
        <v>41538.208333333336</v>
      </c>
      <c r="W619" t="str">
        <f t="shared" si="95"/>
        <v>21</v>
      </c>
      <c r="X619" t="str">
        <f t="shared" si="96"/>
        <v>09</v>
      </c>
      <c r="Y619" t="str">
        <f t="shared" si="97"/>
        <v>2013</v>
      </c>
      <c r="Z619" s="17">
        <f t="shared" si="98"/>
        <v>1</v>
      </c>
    </row>
    <row r="620" spans="1:26" x14ac:dyDescent="0.3">
      <c r="A620">
        <v>617</v>
      </c>
      <c r="B620" s="4" t="s">
        <v>1276</v>
      </c>
      <c r="C620" s="3" t="s">
        <v>1277</v>
      </c>
      <c r="D620">
        <v>1400</v>
      </c>
      <c r="E620">
        <v>3496</v>
      </c>
      <c r="F620" s="17">
        <f t="shared" si="90"/>
        <v>249.71428571428572</v>
      </c>
      <c r="G620" t="s">
        <v>20</v>
      </c>
      <c r="H620">
        <v>55</v>
      </c>
      <c r="I620" t="s">
        <v>21</v>
      </c>
      <c r="J620" t="s">
        <v>22</v>
      </c>
      <c r="K620">
        <v>1401858000</v>
      </c>
      <c r="L620">
        <v>1402722000</v>
      </c>
      <c r="M620" t="b">
        <v>0</v>
      </c>
      <c r="N620" t="b">
        <v>0</v>
      </c>
      <c r="O620" t="s">
        <v>33</v>
      </c>
      <c r="P620" t="s">
        <v>2042</v>
      </c>
      <c r="Q620" t="s">
        <v>2043</v>
      </c>
      <c r="R620" s="8">
        <f t="shared" si="91"/>
        <v>41794.208333333336</v>
      </c>
      <c r="S620" s="8" t="str">
        <f t="shared" si="92"/>
        <v>04</v>
      </c>
      <c r="T620" s="8" t="str">
        <f t="shared" si="99"/>
        <v>Jun</v>
      </c>
      <c r="U620" s="8" t="str">
        <f t="shared" si="93"/>
        <v>2014</v>
      </c>
      <c r="V620" s="8">
        <f t="shared" si="94"/>
        <v>41804.208333333336</v>
      </c>
      <c r="W620" t="str">
        <f t="shared" si="95"/>
        <v>14</v>
      </c>
      <c r="X620" t="str">
        <f t="shared" si="96"/>
        <v>06</v>
      </c>
      <c r="Y620" t="str">
        <f t="shared" si="97"/>
        <v>2014</v>
      </c>
      <c r="Z620" s="17">
        <f t="shared" si="98"/>
        <v>10</v>
      </c>
    </row>
    <row r="621" spans="1:26" x14ac:dyDescent="0.3">
      <c r="A621">
        <v>618</v>
      </c>
      <c r="B621" s="4" t="s">
        <v>1278</v>
      </c>
      <c r="C621" s="3" t="s">
        <v>1279</v>
      </c>
      <c r="D621">
        <v>198600</v>
      </c>
      <c r="E621">
        <v>97037</v>
      </c>
      <c r="F621" s="17">
        <f t="shared" si="90"/>
        <v>48.860523665659613</v>
      </c>
      <c r="G621" t="s">
        <v>14</v>
      </c>
      <c r="H621">
        <v>1198</v>
      </c>
      <c r="I621" t="s">
        <v>21</v>
      </c>
      <c r="J621" t="s">
        <v>22</v>
      </c>
      <c r="K621">
        <v>1367470800</v>
      </c>
      <c r="L621">
        <v>1369285200</v>
      </c>
      <c r="M621" t="b">
        <v>0</v>
      </c>
      <c r="N621" t="b">
        <v>0</v>
      </c>
      <c r="O621" t="s">
        <v>68</v>
      </c>
      <c r="P621" t="s">
        <v>2050</v>
      </c>
      <c r="Q621" t="s">
        <v>2051</v>
      </c>
      <c r="R621" s="8">
        <f t="shared" si="91"/>
        <v>41396.208333333336</v>
      </c>
      <c r="S621" s="8" t="str">
        <f t="shared" si="92"/>
        <v>02</v>
      </c>
      <c r="T621" s="8" t="str">
        <f t="shared" si="99"/>
        <v>May</v>
      </c>
      <c r="U621" s="8" t="str">
        <f t="shared" si="93"/>
        <v>2013</v>
      </c>
      <c r="V621" s="8">
        <f t="shared" si="94"/>
        <v>41417.208333333336</v>
      </c>
      <c r="W621" t="str">
        <f t="shared" si="95"/>
        <v>23</v>
      </c>
      <c r="X621" t="str">
        <f t="shared" si="96"/>
        <v>05</v>
      </c>
      <c r="Y621" t="str">
        <f t="shared" si="97"/>
        <v>2013</v>
      </c>
      <c r="Z621" s="17">
        <f t="shared" si="98"/>
        <v>21</v>
      </c>
    </row>
    <row r="622" spans="1:26" x14ac:dyDescent="0.3">
      <c r="A622">
        <v>619</v>
      </c>
      <c r="B622" s="4" t="s">
        <v>1280</v>
      </c>
      <c r="C622" s="3" t="s">
        <v>1281</v>
      </c>
      <c r="D622">
        <v>195900</v>
      </c>
      <c r="E622">
        <v>55757</v>
      </c>
      <c r="F622" s="17">
        <f t="shared" si="90"/>
        <v>28.461970393057683</v>
      </c>
      <c r="G622" t="s">
        <v>14</v>
      </c>
      <c r="H622">
        <v>648</v>
      </c>
      <c r="I622" t="s">
        <v>21</v>
      </c>
      <c r="J622" t="s">
        <v>22</v>
      </c>
      <c r="K622">
        <v>1304658000</v>
      </c>
      <c r="L622">
        <v>1304744400</v>
      </c>
      <c r="M622" t="b">
        <v>1</v>
      </c>
      <c r="N622" t="b">
        <v>1</v>
      </c>
      <c r="O622" t="s">
        <v>33</v>
      </c>
      <c r="P622" t="s">
        <v>2042</v>
      </c>
      <c r="Q622" t="s">
        <v>2043</v>
      </c>
      <c r="R622" s="8">
        <f t="shared" si="91"/>
        <v>40669.208333333336</v>
      </c>
      <c r="S622" s="8" t="str">
        <f t="shared" si="92"/>
        <v>06</v>
      </c>
      <c r="T622" s="8" t="str">
        <f t="shared" si="99"/>
        <v>May</v>
      </c>
      <c r="U622" s="8" t="str">
        <f t="shared" si="93"/>
        <v>2011</v>
      </c>
      <c r="V622" s="8">
        <f t="shared" si="94"/>
        <v>40670.208333333336</v>
      </c>
      <c r="W622" t="str">
        <f t="shared" si="95"/>
        <v>07</v>
      </c>
      <c r="X622" t="str">
        <f t="shared" si="96"/>
        <v>05</v>
      </c>
      <c r="Y622" t="str">
        <f t="shared" si="97"/>
        <v>2011</v>
      </c>
      <c r="Z622" s="17">
        <f t="shared" si="98"/>
        <v>1</v>
      </c>
    </row>
    <row r="623" spans="1:26" x14ac:dyDescent="0.3">
      <c r="A623">
        <v>620</v>
      </c>
      <c r="B623" s="4" t="s">
        <v>1282</v>
      </c>
      <c r="C623" s="3" t="s">
        <v>1283</v>
      </c>
      <c r="D623">
        <v>4300</v>
      </c>
      <c r="E623">
        <v>11525</v>
      </c>
      <c r="F623" s="17">
        <f t="shared" si="90"/>
        <v>268.02325581395348</v>
      </c>
      <c r="G623" t="s">
        <v>20</v>
      </c>
      <c r="H623">
        <v>128</v>
      </c>
      <c r="I623" t="s">
        <v>26</v>
      </c>
      <c r="J623" t="s">
        <v>27</v>
      </c>
      <c r="K623">
        <v>1467954000</v>
      </c>
      <c r="L623">
        <v>1468299600</v>
      </c>
      <c r="M623" t="b">
        <v>0</v>
      </c>
      <c r="N623" t="b">
        <v>0</v>
      </c>
      <c r="O623" t="s">
        <v>122</v>
      </c>
      <c r="P623" t="s">
        <v>2057</v>
      </c>
      <c r="Q623" t="s">
        <v>2058</v>
      </c>
      <c r="R623" s="8">
        <f t="shared" si="91"/>
        <v>42559.208333333328</v>
      </c>
      <c r="S623" s="8" t="str">
        <f t="shared" si="92"/>
        <v>08</v>
      </c>
      <c r="T623" s="8" t="str">
        <f t="shared" si="99"/>
        <v>Jul</v>
      </c>
      <c r="U623" s="8" t="str">
        <f t="shared" si="93"/>
        <v>2016</v>
      </c>
      <c r="V623" s="8">
        <f t="shared" si="94"/>
        <v>42563.208333333328</v>
      </c>
      <c r="W623" t="str">
        <f t="shared" si="95"/>
        <v>12</v>
      </c>
      <c r="X623" t="str">
        <f t="shared" si="96"/>
        <v>07</v>
      </c>
      <c r="Y623" t="str">
        <f t="shared" si="97"/>
        <v>2016</v>
      </c>
      <c r="Z623" s="17">
        <f t="shared" si="98"/>
        <v>4</v>
      </c>
    </row>
    <row r="624" spans="1:26" x14ac:dyDescent="0.3">
      <c r="A624">
        <v>621</v>
      </c>
      <c r="B624" s="4" t="s">
        <v>1284</v>
      </c>
      <c r="C624" s="3" t="s">
        <v>1285</v>
      </c>
      <c r="D624">
        <v>25600</v>
      </c>
      <c r="E624">
        <v>158669</v>
      </c>
      <c r="F624" s="17">
        <f t="shared" si="90"/>
        <v>619.80078125</v>
      </c>
      <c r="G624" t="s">
        <v>20</v>
      </c>
      <c r="H624">
        <v>2144</v>
      </c>
      <c r="I624" t="s">
        <v>21</v>
      </c>
      <c r="J624" t="s">
        <v>22</v>
      </c>
      <c r="K624">
        <v>1473742800</v>
      </c>
      <c r="L624">
        <v>1474174800</v>
      </c>
      <c r="M624" t="b">
        <v>0</v>
      </c>
      <c r="N624" t="b">
        <v>0</v>
      </c>
      <c r="O624" t="s">
        <v>33</v>
      </c>
      <c r="P624" t="s">
        <v>2042</v>
      </c>
      <c r="Q624" t="s">
        <v>2043</v>
      </c>
      <c r="R624" s="8">
        <f t="shared" si="91"/>
        <v>42626.208333333328</v>
      </c>
      <c r="S624" s="8" t="str">
        <f t="shared" si="92"/>
        <v>13</v>
      </c>
      <c r="T624" s="8" t="str">
        <f t="shared" si="99"/>
        <v>Sep</v>
      </c>
      <c r="U624" s="8" t="str">
        <f t="shared" si="93"/>
        <v>2016</v>
      </c>
      <c r="V624" s="8">
        <f t="shared" si="94"/>
        <v>42631.208333333328</v>
      </c>
      <c r="W624" t="str">
        <f t="shared" si="95"/>
        <v>18</v>
      </c>
      <c r="X624" t="str">
        <f t="shared" si="96"/>
        <v>09</v>
      </c>
      <c r="Y624" t="str">
        <f t="shared" si="97"/>
        <v>2016</v>
      </c>
      <c r="Z624" s="17">
        <f t="shared" si="98"/>
        <v>5</v>
      </c>
    </row>
    <row r="625" spans="1:26" x14ac:dyDescent="0.3">
      <c r="A625">
        <v>622</v>
      </c>
      <c r="B625" s="4" t="s">
        <v>1286</v>
      </c>
      <c r="C625" s="3" t="s">
        <v>1287</v>
      </c>
      <c r="D625">
        <v>189000</v>
      </c>
      <c r="E625">
        <v>5916</v>
      </c>
      <c r="F625" s="17">
        <f t="shared" si="90"/>
        <v>3.1301587301587301</v>
      </c>
      <c r="G625" t="s">
        <v>14</v>
      </c>
      <c r="H625">
        <v>64</v>
      </c>
      <c r="I625" t="s">
        <v>21</v>
      </c>
      <c r="J625" t="s">
        <v>22</v>
      </c>
      <c r="K625">
        <v>1523768400</v>
      </c>
      <c r="L625">
        <v>1526014800</v>
      </c>
      <c r="M625" t="b">
        <v>0</v>
      </c>
      <c r="N625" t="b">
        <v>0</v>
      </c>
      <c r="O625" t="s">
        <v>60</v>
      </c>
      <c r="P625" t="s">
        <v>2038</v>
      </c>
      <c r="Q625" t="s">
        <v>2048</v>
      </c>
      <c r="R625" s="8">
        <f t="shared" si="91"/>
        <v>43205.208333333328</v>
      </c>
      <c r="S625" s="8" t="str">
        <f t="shared" si="92"/>
        <v>15</v>
      </c>
      <c r="T625" s="8" t="str">
        <f t="shared" si="99"/>
        <v>Apr</v>
      </c>
      <c r="U625" s="8" t="str">
        <f t="shared" si="93"/>
        <v>2018</v>
      </c>
      <c r="V625" s="8">
        <f t="shared" si="94"/>
        <v>43231.208333333328</v>
      </c>
      <c r="W625" t="str">
        <f t="shared" si="95"/>
        <v>11</v>
      </c>
      <c r="X625" t="str">
        <f t="shared" si="96"/>
        <v>05</v>
      </c>
      <c r="Y625" t="str">
        <f t="shared" si="97"/>
        <v>2018</v>
      </c>
      <c r="Z625" s="17">
        <f t="shared" si="98"/>
        <v>26</v>
      </c>
    </row>
    <row r="626" spans="1:26" x14ac:dyDescent="0.3">
      <c r="A626">
        <v>623</v>
      </c>
      <c r="B626" s="4" t="s">
        <v>1288</v>
      </c>
      <c r="C626" s="3" t="s">
        <v>1289</v>
      </c>
      <c r="D626">
        <v>94300</v>
      </c>
      <c r="E626">
        <v>150806</v>
      </c>
      <c r="F626" s="17">
        <f t="shared" si="90"/>
        <v>159.92152704135739</v>
      </c>
      <c r="G626" t="s">
        <v>20</v>
      </c>
      <c r="H626">
        <v>2693</v>
      </c>
      <c r="I626" t="s">
        <v>40</v>
      </c>
      <c r="J626" t="s">
        <v>41</v>
      </c>
      <c r="K626">
        <v>1437022800</v>
      </c>
      <c r="L626">
        <v>1437454800</v>
      </c>
      <c r="M626" t="b">
        <v>0</v>
      </c>
      <c r="N626" t="b">
        <v>0</v>
      </c>
      <c r="O626" t="s">
        <v>33</v>
      </c>
      <c r="P626" t="s">
        <v>2042</v>
      </c>
      <c r="Q626" t="s">
        <v>2043</v>
      </c>
      <c r="R626" s="8">
        <f t="shared" si="91"/>
        <v>42201.208333333328</v>
      </c>
      <c r="S626" s="8" t="str">
        <f t="shared" si="92"/>
        <v>16</v>
      </c>
      <c r="T626" s="8" t="str">
        <f t="shared" si="99"/>
        <v>Jul</v>
      </c>
      <c r="U626" s="8" t="str">
        <f t="shared" si="93"/>
        <v>2015</v>
      </c>
      <c r="V626" s="8">
        <f t="shared" si="94"/>
        <v>42206.208333333328</v>
      </c>
      <c r="W626" t="str">
        <f t="shared" si="95"/>
        <v>21</v>
      </c>
      <c r="X626" t="str">
        <f t="shared" si="96"/>
        <v>07</v>
      </c>
      <c r="Y626" t="str">
        <f t="shared" si="97"/>
        <v>2015</v>
      </c>
      <c r="Z626" s="17">
        <f t="shared" si="98"/>
        <v>5</v>
      </c>
    </row>
    <row r="627" spans="1:26" x14ac:dyDescent="0.3">
      <c r="A627">
        <v>624</v>
      </c>
      <c r="B627" s="4" t="s">
        <v>1290</v>
      </c>
      <c r="C627" s="3" t="s">
        <v>1291</v>
      </c>
      <c r="D627">
        <v>5100</v>
      </c>
      <c r="E627">
        <v>14249</v>
      </c>
      <c r="F627" s="17">
        <f t="shared" si="90"/>
        <v>279.39215686274508</v>
      </c>
      <c r="G627" t="s">
        <v>20</v>
      </c>
      <c r="H627">
        <v>432</v>
      </c>
      <c r="I627" t="s">
        <v>21</v>
      </c>
      <c r="J627" t="s">
        <v>22</v>
      </c>
      <c r="K627">
        <v>1422165600</v>
      </c>
      <c r="L627">
        <v>1422684000</v>
      </c>
      <c r="M627" t="b">
        <v>0</v>
      </c>
      <c r="N627" t="b">
        <v>0</v>
      </c>
      <c r="O627" t="s">
        <v>122</v>
      </c>
      <c r="P627" t="s">
        <v>2057</v>
      </c>
      <c r="Q627" t="s">
        <v>2058</v>
      </c>
      <c r="R627" s="8">
        <f t="shared" si="91"/>
        <v>42029.25</v>
      </c>
      <c r="S627" s="8" t="str">
        <f t="shared" si="92"/>
        <v>25</v>
      </c>
      <c r="T627" s="8" t="str">
        <f t="shared" si="99"/>
        <v>Jan</v>
      </c>
      <c r="U627" s="8" t="str">
        <f t="shared" si="93"/>
        <v>2015</v>
      </c>
      <c r="V627" s="8">
        <f t="shared" si="94"/>
        <v>42035.25</v>
      </c>
      <c r="W627" t="str">
        <f t="shared" si="95"/>
        <v>31</v>
      </c>
      <c r="X627" t="str">
        <f t="shared" si="96"/>
        <v>01</v>
      </c>
      <c r="Y627" t="str">
        <f t="shared" si="97"/>
        <v>2015</v>
      </c>
      <c r="Z627" s="17">
        <f t="shared" si="98"/>
        <v>6</v>
      </c>
    </row>
    <row r="628" spans="1:26" ht="31.2" x14ac:dyDescent="0.3">
      <c r="A628">
        <v>625</v>
      </c>
      <c r="B628" s="4" t="s">
        <v>1292</v>
      </c>
      <c r="C628" s="3" t="s">
        <v>1293</v>
      </c>
      <c r="D628">
        <v>7500</v>
      </c>
      <c r="E628">
        <v>5803</v>
      </c>
      <c r="F628" s="17">
        <f t="shared" si="90"/>
        <v>77.373333333333335</v>
      </c>
      <c r="G628" t="s">
        <v>14</v>
      </c>
      <c r="H628">
        <v>62</v>
      </c>
      <c r="I628" t="s">
        <v>21</v>
      </c>
      <c r="J628" t="s">
        <v>22</v>
      </c>
      <c r="K628">
        <v>1580104800</v>
      </c>
      <c r="L628">
        <v>1581314400</v>
      </c>
      <c r="M628" t="b">
        <v>0</v>
      </c>
      <c r="N628" t="b">
        <v>0</v>
      </c>
      <c r="O628" t="s">
        <v>33</v>
      </c>
      <c r="P628" t="s">
        <v>2042</v>
      </c>
      <c r="Q628" t="s">
        <v>2043</v>
      </c>
      <c r="R628" s="8">
        <f t="shared" si="91"/>
        <v>43857.25</v>
      </c>
      <c r="S628" s="8" t="str">
        <f t="shared" si="92"/>
        <v>27</v>
      </c>
      <c r="T628" s="8" t="str">
        <f t="shared" si="99"/>
        <v>Jan</v>
      </c>
      <c r="U628" s="8" t="str">
        <f t="shared" si="93"/>
        <v>2020</v>
      </c>
      <c r="V628" s="8">
        <f t="shared" si="94"/>
        <v>43871.25</v>
      </c>
      <c r="W628" t="str">
        <f t="shared" si="95"/>
        <v>10</v>
      </c>
      <c r="X628" t="str">
        <f t="shared" si="96"/>
        <v>02</v>
      </c>
      <c r="Y628" t="str">
        <f t="shared" si="97"/>
        <v>2020</v>
      </c>
      <c r="Z628" s="17">
        <f t="shared" si="98"/>
        <v>14</v>
      </c>
    </row>
    <row r="629" spans="1:26" ht="31.2" x14ac:dyDescent="0.3">
      <c r="A629">
        <v>626</v>
      </c>
      <c r="B629" s="4" t="s">
        <v>1294</v>
      </c>
      <c r="C629" s="3" t="s">
        <v>1295</v>
      </c>
      <c r="D629">
        <v>6400</v>
      </c>
      <c r="E629">
        <v>13205</v>
      </c>
      <c r="F629" s="17">
        <f t="shared" si="90"/>
        <v>206.32812500000003</v>
      </c>
      <c r="G629" t="s">
        <v>20</v>
      </c>
      <c r="H629">
        <v>189</v>
      </c>
      <c r="I629" t="s">
        <v>21</v>
      </c>
      <c r="J629" t="s">
        <v>22</v>
      </c>
      <c r="K629">
        <v>1285650000</v>
      </c>
      <c r="L629">
        <v>1286427600</v>
      </c>
      <c r="M629" t="b">
        <v>0</v>
      </c>
      <c r="N629" t="b">
        <v>1</v>
      </c>
      <c r="O629" t="s">
        <v>33</v>
      </c>
      <c r="P629" t="s">
        <v>2042</v>
      </c>
      <c r="Q629" t="s">
        <v>2043</v>
      </c>
      <c r="R629" s="8">
        <f t="shared" si="91"/>
        <v>40449.208333333336</v>
      </c>
      <c r="S629" s="8" t="str">
        <f t="shared" si="92"/>
        <v>28</v>
      </c>
      <c r="T629" s="8" t="str">
        <f t="shared" si="99"/>
        <v>Sep</v>
      </c>
      <c r="U629" s="8" t="str">
        <f t="shared" si="93"/>
        <v>2010</v>
      </c>
      <c r="V629" s="8">
        <f t="shared" si="94"/>
        <v>40458.208333333336</v>
      </c>
      <c r="W629" t="str">
        <f t="shared" si="95"/>
        <v>07</v>
      </c>
      <c r="X629" t="str">
        <f t="shared" si="96"/>
        <v>10</v>
      </c>
      <c r="Y629" t="str">
        <f t="shared" si="97"/>
        <v>2010</v>
      </c>
      <c r="Z629" s="17">
        <f t="shared" si="98"/>
        <v>9</v>
      </c>
    </row>
    <row r="630" spans="1:26" x14ac:dyDescent="0.3">
      <c r="A630">
        <v>627</v>
      </c>
      <c r="B630" s="4" t="s">
        <v>1296</v>
      </c>
      <c r="C630" s="3" t="s">
        <v>1297</v>
      </c>
      <c r="D630">
        <v>1600</v>
      </c>
      <c r="E630">
        <v>11108</v>
      </c>
      <c r="F630" s="17">
        <f t="shared" si="90"/>
        <v>694.25</v>
      </c>
      <c r="G630" t="s">
        <v>20</v>
      </c>
      <c r="H630">
        <v>154</v>
      </c>
      <c r="I630" t="s">
        <v>40</v>
      </c>
      <c r="J630" t="s">
        <v>41</v>
      </c>
      <c r="K630">
        <v>1276664400</v>
      </c>
      <c r="L630">
        <v>1278738000</v>
      </c>
      <c r="M630" t="b">
        <v>1</v>
      </c>
      <c r="N630" t="b">
        <v>0</v>
      </c>
      <c r="O630" t="s">
        <v>17</v>
      </c>
      <c r="P630" t="s">
        <v>2036</v>
      </c>
      <c r="Q630" t="s">
        <v>2037</v>
      </c>
      <c r="R630" s="8">
        <f t="shared" si="91"/>
        <v>40345.208333333336</v>
      </c>
      <c r="S630" s="8" t="str">
        <f t="shared" si="92"/>
        <v>16</v>
      </c>
      <c r="T630" s="8" t="str">
        <f t="shared" si="99"/>
        <v>Jun</v>
      </c>
      <c r="U630" s="8" t="str">
        <f t="shared" si="93"/>
        <v>2010</v>
      </c>
      <c r="V630" s="8">
        <f t="shared" si="94"/>
        <v>40369.208333333336</v>
      </c>
      <c r="W630" t="str">
        <f t="shared" si="95"/>
        <v>10</v>
      </c>
      <c r="X630" t="str">
        <f t="shared" si="96"/>
        <v>07</v>
      </c>
      <c r="Y630" t="str">
        <f t="shared" si="97"/>
        <v>2010</v>
      </c>
      <c r="Z630" s="17">
        <f t="shared" si="98"/>
        <v>24</v>
      </c>
    </row>
    <row r="631" spans="1:26" x14ac:dyDescent="0.3">
      <c r="A631">
        <v>628</v>
      </c>
      <c r="B631" s="4" t="s">
        <v>1298</v>
      </c>
      <c r="C631" s="3" t="s">
        <v>1299</v>
      </c>
      <c r="D631">
        <v>1900</v>
      </c>
      <c r="E631">
        <v>2884</v>
      </c>
      <c r="F631" s="17">
        <f t="shared" si="90"/>
        <v>151.78947368421052</v>
      </c>
      <c r="G631" t="s">
        <v>20</v>
      </c>
      <c r="H631">
        <v>96</v>
      </c>
      <c r="I631" t="s">
        <v>21</v>
      </c>
      <c r="J631" t="s">
        <v>22</v>
      </c>
      <c r="K631">
        <v>1286168400</v>
      </c>
      <c r="L631">
        <v>1286427600</v>
      </c>
      <c r="M631" t="b">
        <v>0</v>
      </c>
      <c r="N631" t="b">
        <v>0</v>
      </c>
      <c r="O631" t="s">
        <v>60</v>
      </c>
      <c r="P631" t="s">
        <v>2038</v>
      </c>
      <c r="Q631" t="s">
        <v>2048</v>
      </c>
      <c r="R631" s="8">
        <f t="shared" si="91"/>
        <v>40455.208333333336</v>
      </c>
      <c r="S631" s="8" t="str">
        <f t="shared" si="92"/>
        <v>04</v>
      </c>
      <c r="T631" s="8" t="str">
        <f t="shared" si="99"/>
        <v>Oct</v>
      </c>
      <c r="U631" s="8" t="str">
        <f t="shared" si="93"/>
        <v>2010</v>
      </c>
      <c r="V631" s="8">
        <f t="shared" si="94"/>
        <v>40458.208333333336</v>
      </c>
      <c r="W631" t="str">
        <f t="shared" si="95"/>
        <v>07</v>
      </c>
      <c r="X631" t="str">
        <f t="shared" si="96"/>
        <v>10</v>
      </c>
      <c r="Y631" t="str">
        <f t="shared" si="97"/>
        <v>2010</v>
      </c>
      <c r="Z631" s="17">
        <f t="shared" si="98"/>
        <v>3</v>
      </c>
    </row>
    <row r="632" spans="1:26" x14ac:dyDescent="0.3">
      <c r="A632">
        <v>629</v>
      </c>
      <c r="B632" s="4" t="s">
        <v>1300</v>
      </c>
      <c r="C632" s="3" t="s">
        <v>1301</v>
      </c>
      <c r="D632">
        <v>85900</v>
      </c>
      <c r="E632">
        <v>55476</v>
      </c>
      <c r="F632" s="17">
        <f t="shared" si="90"/>
        <v>64.58207217694995</v>
      </c>
      <c r="G632" t="s">
        <v>14</v>
      </c>
      <c r="H632">
        <v>750</v>
      </c>
      <c r="I632" t="s">
        <v>21</v>
      </c>
      <c r="J632" t="s">
        <v>22</v>
      </c>
      <c r="K632">
        <v>1467781200</v>
      </c>
      <c r="L632">
        <v>1467954000</v>
      </c>
      <c r="M632" t="b">
        <v>0</v>
      </c>
      <c r="N632" t="b">
        <v>1</v>
      </c>
      <c r="O632" t="s">
        <v>33</v>
      </c>
      <c r="P632" t="s">
        <v>2042</v>
      </c>
      <c r="Q632" t="s">
        <v>2043</v>
      </c>
      <c r="R632" s="8">
        <f t="shared" si="91"/>
        <v>42557.208333333328</v>
      </c>
      <c r="S632" s="8" t="str">
        <f t="shared" si="92"/>
        <v>06</v>
      </c>
      <c r="T632" s="8" t="str">
        <f t="shared" si="99"/>
        <v>Jul</v>
      </c>
      <c r="U632" s="8" t="str">
        <f t="shared" si="93"/>
        <v>2016</v>
      </c>
      <c r="V632" s="8">
        <f t="shared" si="94"/>
        <v>42559.208333333328</v>
      </c>
      <c r="W632" t="str">
        <f t="shared" si="95"/>
        <v>08</v>
      </c>
      <c r="X632" t="str">
        <f t="shared" si="96"/>
        <v>07</v>
      </c>
      <c r="Y632" t="str">
        <f t="shared" si="97"/>
        <v>2016</v>
      </c>
      <c r="Z632" s="17">
        <f t="shared" si="98"/>
        <v>2</v>
      </c>
    </row>
    <row r="633" spans="1:26" x14ac:dyDescent="0.3">
      <c r="A633">
        <v>630</v>
      </c>
      <c r="B633" s="4" t="s">
        <v>1302</v>
      </c>
      <c r="C633" s="3" t="s">
        <v>1303</v>
      </c>
      <c r="D633">
        <v>9500</v>
      </c>
      <c r="E633">
        <v>5973</v>
      </c>
      <c r="F633" s="17">
        <f t="shared" si="90"/>
        <v>62.873684210526314</v>
      </c>
      <c r="G633" t="s">
        <v>74</v>
      </c>
      <c r="H633">
        <v>87</v>
      </c>
      <c r="I633" t="s">
        <v>21</v>
      </c>
      <c r="J633" t="s">
        <v>22</v>
      </c>
      <c r="K633">
        <v>1556686800</v>
      </c>
      <c r="L633">
        <v>1557637200</v>
      </c>
      <c r="M633" t="b">
        <v>0</v>
      </c>
      <c r="N633" t="b">
        <v>1</v>
      </c>
      <c r="O633" t="s">
        <v>33</v>
      </c>
      <c r="P633" t="s">
        <v>2042</v>
      </c>
      <c r="Q633" t="s">
        <v>2043</v>
      </c>
      <c r="R633" s="8">
        <f t="shared" si="91"/>
        <v>43586.208333333328</v>
      </c>
      <c r="S633" s="8" t="str">
        <f t="shared" si="92"/>
        <v>01</v>
      </c>
      <c r="T633" s="8" t="str">
        <f t="shared" si="99"/>
        <v>May</v>
      </c>
      <c r="U633" s="8" t="str">
        <f t="shared" si="93"/>
        <v>2019</v>
      </c>
      <c r="V633" s="8">
        <f t="shared" si="94"/>
        <v>43597.208333333328</v>
      </c>
      <c r="W633" t="str">
        <f t="shared" si="95"/>
        <v>12</v>
      </c>
      <c r="X633" t="str">
        <f t="shared" si="96"/>
        <v>05</v>
      </c>
      <c r="Y633" t="str">
        <f t="shared" si="97"/>
        <v>2019</v>
      </c>
      <c r="Z633" s="17">
        <f t="shared" si="98"/>
        <v>11</v>
      </c>
    </row>
    <row r="634" spans="1:26" x14ac:dyDescent="0.3">
      <c r="A634">
        <v>631</v>
      </c>
      <c r="B634" s="4" t="s">
        <v>1304</v>
      </c>
      <c r="C634" s="3" t="s">
        <v>1305</v>
      </c>
      <c r="D634">
        <v>59200</v>
      </c>
      <c r="E634">
        <v>183756</v>
      </c>
      <c r="F634" s="17">
        <f t="shared" si="90"/>
        <v>310.39864864864865</v>
      </c>
      <c r="G634" t="s">
        <v>20</v>
      </c>
      <c r="H634">
        <v>3063</v>
      </c>
      <c r="I634" t="s">
        <v>21</v>
      </c>
      <c r="J634" t="s">
        <v>22</v>
      </c>
      <c r="K634">
        <v>1553576400</v>
      </c>
      <c r="L634">
        <v>1553922000</v>
      </c>
      <c r="M634" t="b">
        <v>0</v>
      </c>
      <c r="N634" t="b">
        <v>0</v>
      </c>
      <c r="O634" t="s">
        <v>33</v>
      </c>
      <c r="P634" t="s">
        <v>2042</v>
      </c>
      <c r="Q634" t="s">
        <v>2043</v>
      </c>
      <c r="R634" s="8">
        <f t="shared" si="91"/>
        <v>43550.208333333328</v>
      </c>
      <c r="S634" s="8" t="str">
        <f t="shared" si="92"/>
        <v>26</v>
      </c>
      <c r="T634" s="8" t="str">
        <f t="shared" si="99"/>
        <v>Mar</v>
      </c>
      <c r="U634" s="8" t="str">
        <f t="shared" si="93"/>
        <v>2019</v>
      </c>
      <c r="V634" s="8">
        <f t="shared" si="94"/>
        <v>43554.208333333328</v>
      </c>
      <c r="W634" t="str">
        <f t="shared" si="95"/>
        <v>30</v>
      </c>
      <c r="X634" t="str">
        <f t="shared" si="96"/>
        <v>03</v>
      </c>
      <c r="Y634" t="str">
        <f t="shared" si="97"/>
        <v>2019</v>
      </c>
      <c r="Z634" s="17">
        <f t="shared" si="98"/>
        <v>4</v>
      </c>
    </row>
    <row r="635" spans="1:26" x14ac:dyDescent="0.3">
      <c r="A635">
        <v>632</v>
      </c>
      <c r="B635" s="4" t="s">
        <v>1306</v>
      </c>
      <c r="C635" s="3" t="s">
        <v>1307</v>
      </c>
      <c r="D635">
        <v>72100</v>
      </c>
      <c r="E635">
        <v>30902</v>
      </c>
      <c r="F635" s="17">
        <f t="shared" si="90"/>
        <v>42.859916782246884</v>
      </c>
      <c r="G635" t="s">
        <v>47</v>
      </c>
      <c r="H635">
        <v>278</v>
      </c>
      <c r="I635" t="s">
        <v>21</v>
      </c>
      <c r="J635" t="s">
        <v>22</v>
      </c>
      <c r="K635">
        <v>1414904400</v>
      </c>
      <c r="L635">
        <v>1416463200</v>
      </c>
      <c r="M635" t="b">
        <v>0</v>
      </c>
      <c r="N635" t="b">
        <v>0</v>
      </c>
      <c r="O635" t="s">
        <v>33</v>
      </c>
      <c r="P635" t="s">
        <v>2042</v>
      </c>
      <c r="Q635" t="s">
        <v>2043</v>
      </c>
      <c r="R635" s="8">
        <f t="shared" si="91"/>
        <v>41945.208333333336</v>
      </c>
      <c r="S635" s="8" t="str">
        <f t="shared" si="92"/>
        <v>02</v>
      </c>
      <c r="T635" s="8" t="str">
        <f t="shared" si="99"/>
        <v>Nov</v>
      </c>
      <c r="U635" s="8" t="str">
        <f t="shared" si="93"/>
        <v>2014</v>
      </c>
      <c r="V635" s="8">
        <f t="shared" si="94"/>
        <v>41963.25</v>
      </c>
      <c r="W635" t="str">
        <f t="shared" si="95"/>
        <v>20</v>
      </c>
      <c r="X635" t="str">
        <f t="shared" si="96"/>
        <v>11</v>
      </c>
      <c r="Y635" t="str">
        <f t="shared" si="97"/>
        <v>2014</v>
      </c>
      <c r="Z635" s="17">
        <f t="shared" si="98"/>
        <v>18.041666666664241</v>
      </c>
    </row>
    <row r="636" spans="1:26" ht="31.2" x14ac:dyDescent="0.3">
      <c r="A636">
        <v>633</v>
      </c>
      <c r="B636" s="4" t="s">
        <v>1308</v>
      </c>
      <c r="C636" s="3" t="s">
        <v>1309</v>
      </c>
      <c r="D636">
        <v>6700</v>
      </c>
      <c r="E636">
        <v>5569</v>
      </c>
      <c r="F636" s="17">
        <f t="shared" si="90"/>
        <v>83.119402985074629</v>
      </c>
      <c r="G636" t="s">
        <v>14</v>
      </c>
      <c r="H636">
        <v>105</v>
      </c>
      <c r="I636" t="s">
        <v>21</v>
      </c>
      <c r="J636" t="s">
        <v>22</v>
      </c>
      <c r="K636">
        <v>1446876000</v>
      </c>
      <c r="L636">
        <v>1447221600</v>
      </c>
      <c r="M636" t="b">
        <v>0</v>
      </c>
      <c r="N636" t="b">
        <v>0</v>
      </c>
      <c r="O636" t="s">
        <v>71</v>
      </c>
      <c r="P636" t="s">
        <v>2044</v>
      </c>
      <c r="Q636" t="s">
        <v>2052</v>
      </c>
      <c r="R636" s="8">
        <f t="shared" si="91"/>
        <v>42315.25</v>
      </c>
      <c r="S636" s="8" t="str">
        <f t="shared" si="92"/>
        <v>07</v>
      </c>
      <c r="T636" s="8" t="str">
        <f t="shared" si="99"/>
        <v>Nov</v>
      </c>
      <c r="U636" s="8" t="str">
        <f t="shared" si="93"/>
        <v>2015</v>
      </c>
      <c r="V636" s="8">
        <f t="shared" si="94"/>
        <v>42319.25</v>
      </c>
      <c r="W636" t="str">
        <f t="shared" si="95"/>
        <v>11</v>
      </c>
      <c r="X636" t="str">
        <f t="shared" si="96"/>
        <v>11</v>
      </c>
      <c r="Y636" t="str">
        <f t="shared" si="97"/>
        <v>2015</v>
      </c>
      <c r="Z636" s="17">
        <f t="shared" si="98"/>
        <v>4</v>
      </c>
    </row>
    <row r="637" spans="1:26" x14ac:dyDescent="0.3">
      <c r="A637">
        <v>634</v>
      </c>
      <c r="B637" s="4" t="s">
        <v>1310</v>
      </c>
      <c r="C637" s="3" t="s">
        <v>1311</v>
      </c>
      <c r="D637">
        <v>118200</v>
      </c>
      <c r="E637">
        <v>92824</v>
      </c>
      <c r="F637" s="17">
        <f t="shared" si="90"/>
        <v>78.531302876480552</v>
      </c>
      <c r="G637" t="s">
        <v>74</v>
      </c>
      <c r="H637">
        <v>1658</v>
      </c>
      <c r="I637" t="s">
        <v>21</v>
      </c>
      <c r="J637" t="s">
        <v>22</v>
      </c>
      <c r="K637">
        <v>1490418000</v>
      </c>
      <c r="L637">
        <v>1491627600</v>
      </c>
      <c r="M637" t="b">
        <v>0</v>
      </c>
      <c r="N637" t="b">
        <v>0</v>
      </c>
      <c r="O637" t="s">
        <v>269</v>
      </c>
      <c r="P637" t="s">
        <v>2044</v>
      </c>
      <c r="Q637" t="s">
        <v>2063</v>
      </c>
      <c r="R637" s="8">
        <f t="shared" si="91"/>
        <v>42819.208333333328</v>
      </c>
      <c r="S637" s="8" t="str">
        <f t="shared" si="92"/>
        <v>25</v>
      </c>
      <c r="T637" s="8" t="str">
        <f t="shared" si="99"/>
        <v>Mar</v>
      </c>
      <c r="U637" s="8" t="str">
        <f t="shared" si="93"/>
        <v>2017</v>
      </c>
      <c r="V637" s="8">
        <f t="shared" si="94"/>
        <v>42833.208333333328</v>
      </c>
      <c r="W637" t="str">
        <f t="shared" si="95"/>
        <v>08</v>
      </c>
      <c r="X637" t="str">
        <f t="shared" si="96"/>
        <v>04</v>
      </c>
      <c r="Y637" t="str">
        <f t="shared" si="97"/>
        <v>2017</v>
      </c>
      <c r="Z637" s="17">
        <f t="shared" si="98"/>
        <v>14</v>
      </c>
    </row>
    <row r="638" spans="1:26" x14ac:dyDescent="0.3">
      <c r="A638">
        <v>635</v>
      </c>
      <c r="B638" s="4" t="s">
        <v>1312</v>
      </c>
      <c r="C638" s="3" t="s">
        <v>1313</v>
      </c>
      <c r="D638">
        <v>139000</v>
      </c>
      <c r="E638">
        <v>158590</v>
      </c>
      <c r="F638" s="17">
        <f t="shared" si="90"/>
        <v>114.09352517985612</v>
      </c>
      <c r="G638" t="s">
        <v>20</v>
      </c>
      <c r="H638">
        <v>2266</v>
      </c>
      <c r="I638" t="s">
        <v>21</v>
      </c>
      <c r="J638" t="s">
        <v>22</v>
      </c>
      <c r="K638">
        <v>1360389600</v>
      </c>
      <c r="L638">
        <v>1363150800</v>
      </c>
      <c r="M638" t="b">
        <v>0</v>
      </c>
      <c r="N638" t="b">
        <v>0</v>
      </c>
      <c r="O638" t="s">
        <v>269</v>
      </c>
      <c r="P638" t="s">
        <v>2044</v>
      </c>
      <c r="Q638" t="s">
        <v>2063</v>
      </c>
      <c r="R638" s="8">
        <f t="shared" si="91"/>
        <v>41314.25</v>
      </c>
      <c r="S638" s="8" t="str">
        <f t="shared" si="92"/>
        <v>09</v>
      </c>
      <c r="T638" s="8" t="str">
        <f t="shared" si="99"/>
        <v>Feb</v>
      </c>
      <c r="U638" s="8" t="str">
        <f t="shared" si="93"/>
        <v>2013</v>
      </c>
      <c r="V638" s="8">
        <f t="shared" si="94"/>
        <v>41346.208333333336</v>
      </c>
      <c r="W638" t="str">
        <f t="shared" si="95"/>
        <v>13</v>
      </c>
      <c r="X638" t="str">
        <f t="shared" si="96"/>
        <v>03</v>
      </c>
      <c r="Y638" t="str">
        <f t="shared" si="97"/>
        <v>2013</v>
      </c>
      <c r="Z638" s="17">
        <f t="shared" si="98"/>
        <v>31.958333333335759</v>
      </c>
    </row>
    <row r="639" spans="1:26" x14ac:dyDescent="0.3">
      <c r="A639">
        <v>636</v>
      </c>
      <c r="B639" s="4" t="s">
        <v>1314</v>
      </c>
      <c r="C639" s="3" t="s">
        <v>1315</v>
      </c>
      <c r="D639">
        <v>197700</v>
      </c>
      <c r="E639">
        <v>127591</v>
      </c>
      <c r="F639" s="17">
        <f t="shared" si="90"/>
        <v>64.537683358624179</v>
      </c>
      <c r="G639" t="s">
        <v>14</v>
      </c>
      <c r="H639">
        <v>2604</v>
      </c>
      <c r="I639" t="s">
        <v>36</v>
      </c>
      <c r="J639" t="s">
        <v>37</v>
      </c>
      <c r="K639">
        <v>1326866400</v>
      </c>
      <c r="L639">
        <v>1330754400</v>
      </c>
      <c r="M639" t="b">
        <v>0</v>
      </c>
      <c r="N639" t="b">
        <v>1</v>
      </c>
      <c r="O639" t="s">
        <v>71</v>
      </c>
      <c r="P639" t="s">
        <v>2044</v>
      </c>
      <c r="Q639" t="s">
        <v>2052</v>
      </c>
      <c r="R639" s="8">
        <f t="shared" si="91"/>
        <v>40926.25</v>
      </c>
      <c r="S639" s="8" t="str">
        <f t="shared" si="92"/>
        <v>18</v>
      </c>
      <c r="T639" s="8" t="str">
        <f t="shared" si="99"/>
        <v>Jan</v>
      </c>
      <c r="U639" s="8" t="str">
        <f t="shared" si="93"/>
        <v>2012</v>
      </c>
      <c r="V639" s="8">
        <f t="shared" si="94"/>
        <v>40971.25</v>
      </c>
      <c r="W639" t="str">
        <f t="shared" si="95"/>
        <v>03</v>
      </c>
      <c r="X639" t="str">
        <f t="shared" si="96"/>
        <v>03</v>
      </c>
      <c r="Y639" t="str">
        <f t="shared" si="97"/>
        <v>2012</v>
      </c>
      <c r="Z639" s="17">
        <f t="shared" si="98"/>
        <v>45</v>
      </c>
    </row>
    <row r="640" spans="1:26" x14ac:dyDescent="0.3">
      <c r="A640">
        <v>637</v>
      </c>
      <c r="B640" s="4" t="s">
        <v>1316</v>
      </c>
      <c r="C640" s="3" t="s">
        <v>1317</v>
      </c>
      <c r="D640">
        <v>8500</v>
      </c>
      <c r="E640">
        <v>6750</v>
      </c>
      <c r="F640" s="17">
        <f t="shared" si="90"/>
        <v>79.411764705882348</v>
      </c>
      <c r="G640" t="s">
        <v>14</v>
      </c>
      <c r="H640">
        <v>65</v>
      </c>
      <c r="I640" t="s">
        <v>21</v>
      </c>
      <c r="J640" t="s">
        <v>22</v>
      </c>
      <c r="K640">
        <v>1479103200</v>
      </c>
      <c r="L640">
        <v>1479794400</v>
      </c>
      <c r="M640" t="b">
        <v>0</v>
      </c>
      <c r="N640" t="b">
        <v>0</v>
      </c>
      <c r="O640" t="s">
        <v>33</v>
      </c>
      <c r="P640" t="s">
        <v>2042</v>
      </c>
      <c r="Q640" t="s">
        <v>2043</v>
      </c>
      <c r="R640" s="8">
        <f t="shared" si="91"/>
        <v>42688.25</v>
      </c>
      <c r="S640" s="8" t="str">
        <f t="shared" si="92"/>
        <v>14</v>
      </c>
      <c r="T640" s="8" t="str">
        <f t="shared" si="99"/>
        <v>Nov</v>
      </c>
      <c r="U640" s="8" t="str">
        <f t="shared" si="93"/>
        <v>2016</v>
      </c>
      <c r="V640" s="8">
        <f t="shared" si="94"/>
        <v>42696.25</v>
      </c>
      <c r="W640" t="str">
        <f t="shared" si="95"/>
        <v>22</v>
      </c>
      <c r="X640" t="str">
        <f t="shared" si="96"/>
        <v>11</v>
      </c>
      <c r="Y640" t="str">
        <f t="shared" si="97"/>
        <v>2016</v>
      </c>
      <c r="Z640" s="17">
        <f t="shared" si="98"/>
        <v>8</v>
      </c>
    </row>
    <row r="641" spans="1:26" x14ac:dyDescent="0.3">
      <c r="A641">
        <v>638</v>
      </c>
      <c r="B641" s="4" t="s">
        <v>1318</v>
      </c>
      <c r="C641" s="3" t="s">
        <v>1319</v>
      </c>
      <c r="D641">
        <v>81600</v>
      </c>
      <c r="E641">
        <v>9318</v>
      </c>
      <c r="F641" s="17">
        <f t="shared" si="90"/>
        <v>11.419117647058824</v>
      </c>
      <c r="G641" t="s">
        <v>14</v>
      </c>
      <c r="H641">
        <v>94</v>
      </c>
      <c r="I641" t="s">
        <v>21</v>
      </c>
      <c r="J641" t="s">
        <v>22</v>
      </c>
      <c r="K641">
        <v>1280206800</v>
      </c>
      <c r="L641">
        <v>1281243600</v>
      </c>
      <c r="M641" t="b">
        <v>0</v>
      </c>
      <c r="N641" t="b">
        <v>1</v>
      </c>
      <c r="O641" t="s">
        <v>33</v>
      </c>
      <c r="P641" t="s">
        <v>2042</v>
      </c>
      <c r="Q641" t="s">
        <v>2043</v>
      </c>
      <c r="R641" s="8">
        <f t="shared" si="91"/>
        <v>40386.208333333336</v>
      </c>
      <c r="S641" s="8" t="str">
        <f t="shared" si="92"/>
        <v>27</v>
      </c>
      <c r="T641" s="8" t="str">
        <f t="shared" si="99"/>
        <v>Jul</v>
      </c>
      <c r="U641" s="8" t="str">
        <f t="shared" si="93"/>
        <v>2010</v>
      </c>
      <c r="V641" s="8">
        <f t="shared" si="94"/>
        <v>40398.208333333336</v>
      </c>
      <c r="W641" t="str">
        <f t="shared" si="95"/>
        <v>08</v>
      </c>
      <c r="X641" t="str">
        <f t="shared" si="96"/>
        <v>08</v>
      </c>
      <c r="Y641" t="str">
        <f t="shared" si="97"/>
        <v>2010</v>
      </c>
      <c r="Z641" s="17">
        <f t="shared" si="98"/>
        <v>12</v>
      </c>
    </row>
    <row r="642" spans="1:26" x14ac:dyDescent="0.3">
      <c r="A642">
        <v>639</v>
      </c>
      <c r="B642" s="4" t="s">
        <v>1320</v>
      </c>
      <c r="C642" s="3" t="s">
        <v>1321</v>
      </c>
      <c r="D642">
        <v>8600</v>
      </c>
      <c r="E642">
        <v>4832</v>
      </c>
      <c r="F642" s="17">
        <f t="shared" si="90"/>
        <v>56.186046511627907</v>
      </c>
      <c r="G642" t="s">
        <v>47</v>
      </c>
      <c r="H642">
        <v>45</v>
      </c>
      <c r="I642" t="s">
        <v>21</v>
      </c>
      <c r="J642" t="s">
        <v>22</v>
      </c>
      <c r="K642">
        <v>1532754000</v>
      </c>
      <c r="L642">
        <v>1532754000</v>
      </c>
      <c r="M642" t="b">
        <v>0</v>
      </c>
      <c r="N642" t="b">
        <v>1</v>
      </c>
      <c r="O642" t="s">
        <v>53</v>
      </c>
      <c r="P642" t="s">
        <v>2044</v>
      </c>
      <c r="Q642" t="s">
        <v>2047</v>
      </c>
      <c r="R642" s="8">
        <f t="shared" si="91"/>
        <v>43309.208333333328</v>
      </c>
      <c r="S642" s="8" t="str">
        <f t="shared" si="92"/>
        <v>28</v>
      </c>
      <c r="T642" s="8" t="str">
        <f t="shared" si="99"/>
        <v>Jul</v>
      </c>
      <c r="U642" s="8" t="str">
        <f t="shared" si="93"/>
        <v>2018</v>
      </c>
      <c r="V642" s="8">
        <f t="shared" si="94"/>
        <v>43309.208333333328</v>
      </c>
      <c r="W642" t="str">
        <f t="shared" si="95"/>
        <v>28</v>
      </c>
      <c r="X642" t="str">
        <f t="shared" si="96"/>
        <v>07</v>
      </c>
      <c r="Y642" t="str">
        <f t="shared" si="97"/>
        <v>2018</v>
      </c>
      <c r="Z642" s="17">
        <f t="shared" si="98"/>
        <v>0</v>
      </c>
    </row>
    <row r="643" spans="1:26" x14ac:dyDescent="0.3">
      <c r="A643">
        <v>640</v>
      </c>
      <c r="B643" s="4" t="s">
        <v>1322</v>
      </c>
      <c r="C643" s="3" t="s">
        <v>1323</v>
      </c>
      <c r="D643">
        <v>119800</v>
      </c>
      <c r="E643">
        <v>19769</v>
      </c>
      <c r="F643" s="17">
        <f t="shared" si="90"/>
        <v>16.501669449081803</v>
      </c>
      <c r="G643" t="s">
        <v>14</v>
      </c>
      <c r="H643">
        <v>257</v>
      </c>
      <c r="I643" t="s">
        <v>21</v>
      </c>
      <c r="J643" t="s">
        <v>22</v>
      </c>
      <c r="K643">
        <v>1453096800</v>
      </c>
      <c r="L643">
        <v>1453356000</v>
      </c>
      <c r="M643" t="b">
        <v>0</v>
      </c>
      <c r="N643" t="b">
        <v>0</v>
      </c>
      <c r="O643" t="s">
        <v>33</v>
      </c>
      <c r="P643" t="s">
        <v>2042</v>
      </c>
      <c r="Q643" t="s">
        <v>2043</v>
      </c>
      <c r="R643" s="8">
        <f t="shared" si="91"/>
        <v>42387.25</v>
      </c>
      <c r="S643" s="8" t="str">
        <f t="shared" si="92"/>
        <v>18</v>
      </c>
      <c r="T643" s="8" t="str">
        <f t="shared" si="99"/>
        <v>Jan</v>
      </c>
      <c r="U643" s="8" t="str">
        <f t="shared" si="93"/>
        <v>2016</v>
      </c>
      <c r="V643" s="8">
        <f t="shared" si="94"/>
        <v>42390.25</v>
      </c>
      <c r="W643" t="str">
        <f t="shared" si="95"/>
        <v>21</v>
      </c>
      <c r="X643" t="str">
        <f t="shared" si="96"/>
        <v>01</v>
      </c>
      <c r="Y643" t="str">
        <f t="shared" si="97"/>
        <v>2016</v>
      </c>
      <c r="Z643" s="17">
        <f t="shared" si="98"/>
        <v>3</v>
      </c>
    </row>
    <row r="644" spans="1:26" ht="31.2" x14ac:dyDescent="0.3">
      <c r="A644">
        <v>641</v>
      </c>
      <c r="B644" s="4" t="s">
        <v>1324</v>
      </c>
      <c r="C644" s="3" t="s">
        <v>1325</v>
      </c>
      <c r="D644">
        <v>9400</v>
      </c>
      <c r="E644">
        <v>11277</v>
      </c>
      <c r="F644" s="17">
        <f t="shared" ref="F644:F707" si="100">E644/D644*100</f>
        <v>119.96808510638297</v>
      </c>
      <c r="G644" t="s">
        <v>20</v>
      </c>
      <c r="H644">
        <v>194</v>
      </c>
      <c r="I644" t="s">
        <v>98</v>
      </c>
      <c r="J644" t="s">
        <v>99</v>
      </c>
      <c r="K644">
        <v>1487570400</v>
      </c>
      <c r="L644">
        <v>1489986000</v>
      </c>
      <c r="M644" t="b">
        <v>0</v>
      </c>
      <c r="N644" t="b">
        <v>0</v>
      </c>
      <c r="O644" t="s">
        <v>33</v>
      </c>
      <c r="P644" t="s">
        <v>2042</v>
      </c>
      <c r="Q644" t="s">
        <v>2043</v>
      </c>
      <c r="R644" s="8">
        <f t="shared" ref="R644:R707" si="101">(((K644/60)/60)/24)+DATE(1970,1,1)</f>
        <v>42786.25</v>
      </c>
      <c r="S644" s="8" t="str">
        <f t="shared" ref="S644:S707" si="102">TEXT(R644,"dd")</f>
        <v>20</v>
      </c>
      <c r="T644" s="8" t="str">
        <f t="shared" si="99"/>
        <v>Feb</v>
      </c>
      <c r="U644" s="8" t="str">
        <f t="shared" ref="U644:U707" si="103">TEXT(R644,"yyyy")</f>
        <v>2017</v>
      </c>
      <c r="V644" s="8">
        <f t="shared" ref="V644:V707" si="104">(((L644/60)/60)/24)+DATE(1970,1,1)</f>
        <v>42814.208333333328</v>
      </c>
      <c r="W644" t="str">
        <f t="shared" ref="W644:W707" si="105">TEXT(V644,"dd")</f>
        <v>20</v>
      </c>
      <c r="X644" t="str">
        <f t="shared" ref="X644:X707" si="106">TEXT(V644,"mm")</f>
        <v>03</v>
      </c>
      <c r="Y644" t="str">
        <f t="shared" ref="Y644:Y707" si="107">TEXT(V644,"yyyy")</f>
        <v>2017</v>
      </c>
      <c r="Z644" s="17">
        <f t="shared" ref="Z644:Z707" si="108">V644-R644</f>
        <v>27.958333333328483</v>
      </c>
    </row>
    <row r="645" spans="1:26" x14ac:dyDescent="0.3">
      <c r="A645">
        <v>642</v>
      </c>
      <c r="B645" s="4" t="s">
        <v>1326</v>
      </c>
      <c r="C645" s="3" t="s">
        <v>1327</v>
      </c>
      <c r="D645">
        <v>9200</v>
      </c>
      <c r="E645">
        <v>13382</v>
      </c>
      <c r="F645" s="17">
        <f t="shared" si="100"/>
        <v>145.45652173913044</v>
      </c>
      <c r="G645" t="s">
        <v>20</v>
      </c>
      <c r="H645">
        <v>129</v>
      </c>
      <c r="I645" t="s">
        <v>15</v>
      </c>
      <c r="J645" t="s">
        <v>16</v>
      </c>
      <c r="K645">
        <v>1545026400</v>
      </c>
      <c r="L645">
        <v>1545804000</v>
      </c>
      <c r="M645" t="b">
        <v>0</v>
      </c>
      <c r="N645" t="b">
        <v>0</v>
      </c>
      <c r="O645" t="s">
        <v>65</v>
      </c>
      <c r="P645" t="s">
        <v>2040</v>
      </c>
      <c r="Q645" t="s">
        <v>2049</v>
      </c>
      <c r="R645" s="8">
        <f t="shared" si="101"/>
        <v>43451.25</v>
      </c>
      <c r="S645" s="8" t="str">
        <f t="shared" si="102"/>
        <v>17</v>
      </c>
      <c r="T645" s="8" t="str">
        <f t="shared" si="99"/>
        <v>Dec</v>
      </c>
      <c r="U645" s="8" t="str">
        <f t="shared" si="103"/>
        <v>2018</v>
      </c>
      <c r="V645" s="8">
        <f t="shared" si="104"/>
        <v>43460.25</v>
      </c>
      <c r="W645" t="str">
        <f t="shared" si="105"/>
        <v>26</v>
      </c>
      <c r="X645" t="str">
        <f t="shared" si="106"/>
        <v>12</v>
      </c>
      <c r="Y645" t="str">
        <f t="shared" si="107"/>
        <v>2018</v>
      </c>
      <c r="Z645" s="17">
        <f t="shared" si="108"/>
        <v>9</v>
      </c>
    </row>
    <row r="646" spans="1:26" x14ac:dyDescent="0.3">
      <c r="A646">
        <v>643</v>
      </c>
      <c r="B646" s="4" t="s">
        <v>1328</v>
      </c>
      <c r="C646" s="3" t="s">
        <v>1329</v>
      </c>
      <c r="D646">
        <v>14900</v>
      </c>
      <c r="E646">
        <v>32986</v>
      </c>
      <c r="F646" s="17">
        <f t="shared" si="100"/>
        <v>221.38255033557047</v>
      </c>
      <c r="G646" t="s">
        <v>20</v>
      </c>
      <c r="H646">
        <v>375</v>
      </c>
      <c r="I646" t="s">
        <v>21</v>
      </c>
      <c r="J646" t="s">
        <v>22</v>
      </c>
      <c r="K646">
        <v>1488348000</v>
      </c>
      <c r="L646">
        <v>1489899600</v>
      </c>
      <c r="M646" t="b">
        <v>0</v>
      </c>
      <c r="N646" t="b">
        <v>0</v>
      </c>
      <c r="O646" t="s">
        <v>33</v>
      </c>
      <c r="P646" t="s">
        <v>2042</v>
      </c>
      <c r="Q646" t="s">
        <v>2043</v>
      </c>
      <c r="R646" s="8">
        <f t="shared" si="101"/>
        <v>42795.25</v>
      </c>
      <c r="S646" s="8" t="str">
        <f t="shared" si="102"/>
        <v>01</v>
      </c>
      <c r="T646" s="8" t="str">
        <f t="shared" si="99"/>
        <v>Mar</v>
      </c>
      <c r="U646" s="8" t="str">
        <f t="shared" si="103"/>
        <v>2017</v>
      </c>
      <c r="V646" s="8">
        <f t="shared" si="104"/>
        <v>42813.208333333328</v>
      </c>
      <c r="W646" t="str">
        <f t="shared" si="105"/>
        <v>19</v>
      </c>
      <c r="X646" t="str">
        <f t="shared" si="106"/>
        <v>03</v>
      </c>
      <c r="Y646" t="str">
        <f t="shared" si="107"/>
        <v>2017</v>
      </c>
      <c r="Z646" s="17">
        <f t="shared" si="108"/>
        <v>17.958333333328483</v>
      </c>
    </row>
    <row r="647" spans="1:26" x14ac:dyDescent="0.3">
      <c r="A647">
        <v>644</v>
      </c>
      <c r="B647" s="4" t="s">
        <v>1330</v>
      </c>
      <c r="C647" s="3" t="s">
        <v>1331</v>
      </c>
      <c r="D647">
        <v>169400</v>
      </c>
      <c r="E647">
        <v>81984</v>
      </c>
      <c r="F647" s="17">
        <f t="shared" si="100"/>
        <v>48.396694214876035</v>
      </c>
      <c r="G647" t="s">
        <v>14</v>
      </c>
      <c r="H647">
        <v>2928</v>
      </c>
      <c r="I647" t="s">
        <v>15</v>
      </c>
      <c r="J647" t="s">
        <v>16</v>
      </c>
      <c r="K647">
        <v>1545112800</v>
      </c>
      <c r="L647">
        <v>1546495200</v>
      </c>
      <c r="M647" t="b">
        <v>0</v>
      </c>
      <c r="N647" t="b">
        <v>0</v>
      </c>
      <c r="O647" t="s">
        <v>33</v>
      </c>
      <c r="P647" t="s">
        <v>2042</v>
      </c>
      <c r="Q647" t="s">
        <v>2043</v>
      </c>
      <c r="R647" s="8">
        <f t="shared" si="101"/>
        <v>43452.25</v>
      </c>
      <c r="S647" s="8" t="str">
        <f t="shared" si="102"/>
        <v>18</v>
      </c>
      <c r="T647" s="8" t="str">
        <f t="shared" ref="T647:T710" si="109">TEXT(R647,"mmm")</f>
        <v>Dec</v>
      </c>
      <c r="U647" s="8" t="str">
        <f t="shared" si="103"/>
        <v>2018</v>
      </c>
      <c r="V647" s="8">
        <f t="shared" si="104"/>
        <v>43468.25</v>
      </c>
      <c r="W647" t="str">
        <f t="shared" si="105"/>
        <v>03</v>
      </c>
      <c r="X647" t="str">
        <f t="shared" si="106"/>
        <v>01</v>
      </c>
      <c r="Y647" t="str">
        <f t="shared" si="107"/>
        <v>2019</v>
      </c>
      <c r="Z647" s="17">
        <f t="shared" si="108"/>
        <v>16</v>
      </c>
    </row>
    <row r="648" spans="1:26" x14ac:dyDescent="0.3">
      <c r="A648">
        <v>645</v>
      </c>
      <c r="B648" s="4" t="s">
        <v>1332</v>
      </c>
      <c r="C648" s="3" t="s">
        <v>1333</v>
      </c>
      <c r="D648">
        <v>192100</v>
      </c>
      <c r="E648">
        <v>178483</v>
      </c>
      <c r="F648" s="17">
        <f t="shared" si="100"/>
        <v>92.911504424778755</v>
      </c>
      <c r="G648" t="s">
        <v>14</v>
      </c>
      <c r="H648">
        <v>4697</v>
      </c>
      <c r="I648" t="s">
        <v>21</v>
      </c>
      <c r="J648" t="s">
        <v>22</v>
      </c>
      <c r="K648">
        <v>1537938000</v>
      </c>
      <c r="L648">
        <v>1539752400</v>
      </c>
      <c r="M648" t="b">
        <v>0</v>
      </c>
      <c r="N648" t="b">
        <v>1</v>
      </c>
      <c r="O648" t="s">
        <v>23</v>
      </c>
      <c r="P648" t="s">
        <v>2038</v>
      </c>
      <c r="Q648" t="s">
        <v>2039</v>
      </c>
      <c r="R648" s="8">
        <f t="shared" si="101"/>
        <v>43369.208333333328</v>
      </c>
      <c r="S648" s="8" t="str">
        <f t="shared" si="102"/>
        <v>26</v>
      </c>
      <c r="T648" s="8" t="str">
        <f t="shared" si="109"/>
        <v>Sep</v>
      </c>
      <c r="U648" s="8" t="str">
        <f t="shared" si="103"/>
        <v>2018</v>
      </c>
      <c r="V648" s="8">
        <f t="shared" si="104"/>
        <v>43390.208333333328</v>
      </c>
      <c r="W648" t="str">
        <f t="shared" si="105"/>
        <v>17</v>
      </c>
      <c r="X648" t="str">
        <f t="shared" si="106"/>
        <v>10</v>
      </c>
      <c r="Y648" t="str">
        <f t="shared" si="107"/>
        <v>2018</v>
      </c>
      <c r="Z648" s="17">
        <f t="shared" si="108"/>
        <v>21</v>
      </c>
    </row>
    <row r="649" spans="1:26" x14ac:dyDescent="0.3">
      <c r="A649">
        <v>646</v>
      </c>
      <c r="B649" s="4" t="s">
        <v>1334</v>
      </c>
      <c r="C649" s="3" t="s">
        <v>1335</v>
      </c>
      <c r="D649">
        <v>98700</v>
      </c>
      <c r="E649">
        <v>87448</v>
      </c>
      <c r="F649" s="17">
        <f t="shared" si="100"/>
        <v>88.599797365754824</v>
      </c>
      <c r="G649" t="s">
        <v>14</v>
      </c>
      <c r="H649">
        <v>2915</v>
      </c>
      <c r="I649" t="s">
        <v>21</v>
      </c>
      <c r="J649" t="s">
        <v>22</v>
      </c>
      <c r="K649">
        <v>1363150800</v>
      </c>
      <c r="L649">
        <v>1364101200</v>
      </c>
      <c r="M649" t="b">
        <v>0</v>
      </c>
      <c r="N649" t="b">
        <v>0</v>
      </c>
      <c r="O649" t="s">
        <v>89</v>
      </c>
      <c r="P649" t="s">
        <v>2053</v>
      </c>
      <c r="Q649" t="s">
        <v>2054</v>
      </c>
      <c r="R649" s="8">
        <f t="shared" si="101"/>
        <v>41346.208333333336</v>
      </c>
      <c r="S649" s="8" t="str">
        <f t="shared" si="102"/>
        <v>13</v>
      </c>
      <c r="T649" s="8" t="str">
        <f t="shared" si="109"/>
        <v>Mar</v>
      </c>
      <c r="U649" s="8" t="str">
        <f t="shared" si="103"/>
        <v>2013</v>
      </c>
      <c r="V649" s="8">
        <f t="shared" si="104"/>
        <v>41357.208333333336</v>
      </c>
      <c r="W649" t="str">
        <f t="shared" si="105"/>
        <v>24</v>
      </c>
      <c r="X649" t="str">
        <f t="shared" si="106"/>
        <v>03</v>
      </c>
      <c r="Y649" t="str">
        <f t="shared" si="107"/>
        <v>2013</v>
      </c>
      <c r="Z649" s="17">
        <f t="shared" si="108"/>
        <v>11</v>
      </c>
    </row>
    <row r="650" spans="1:26" x14ac:dyDescent="0.3">
      <c r="A650">
        <v>647</v>
      </c>
      <c r="B650" s="4" t="s">
        <v>1336</v>
      </c>
      <c r="C650" s="3" t="s">
        <v>1337</v>
      </c>
      <c r="D650">
        <v>4500</v>
      </c>
      <c r="E650">
        <v>1863</v>
      </c>
      <c r="F650" s="17">
        <f t="shared" si="100"/>
        <v>41.4</v>
      </c>
      <c r="G650" t="s">
        <v>14</v>
      </c>
      <c r="H650">
        <v>18</v>
      </c>
      <c r="I650" t="s">
        <v>21</v>
      </c>
      <c r="J650" t="s">
        <v>22</v>
      </c>
      <c r="K650">
        <v>1523250000</v>
      </c>
      <c r="L650">
        <v>1525323600</v>
      </c>
      <c r="M650" t="b">
        <v>0</v>
      </c>
      <c r="N650" t="b">
        <v>0</v>
      </c>
      <c r="O650" t="s">
        <v>206</v>
      </c>
      <c r="P650" t="s">
        <v>2050</v>
      </c>
      <c r="Q650" t="s">
        <v>2062</v>
      </c>
      <c r="R650" s="8">
        <f t="shared" si="101"/>
        <v>43199.208333333328</v>
      </c>
      <c r="S650" s="8" t="str">
        <f t="shared" si="102"/>
        <v>09</v>
      </c>
      <c r="T650" s="8" t="str">
        <f t="shared" si="109"/>
        <v>Apr</v>
      </c>
      <c r="U650" s="8" t="str">
        <f t="shared" si="103"/>
        <v>2018</v>
      </c>
      <c r="V650" s="8">
        <f t="shared" si="104"/>
        <v>43223.208333333328</v>
      </c>
      <c r="W650" t="str">
        <f t="shared" si="105"/>
        <v>03</v>
      </c>
      <c r="X650" t="str">
        <f t="shared" si="106"/>
        <v>05</v>
      </c>
      <c r="Y650" t="str">
        <f t="shared" si="107"/>
        <v>2018</v>
      </c>
      <c r="Z650" s="17">
        <f t="shared" si="108"/>
        <v>24</v>
      </c>
    </row>
    <row r="651" spans="1:26" x14ac:dyDescent="0.3">
      <c r="A651">
        <v>648</v>
      </c>
      <c r="B651" s="4" t="s">
        <v>1338</v>
      </c>
      <c r="C651" s="3" t="s">
        <v>1339</v>
      </c>
      <c r="D651">
        <v>98600</v>
      </c>
      <c r="E651">
        <v>62174</v>
      </c>
      <c r="F651" s="17">
        <f t="shared" si="100"/>
        <v>63.056795131845846</v>
      </c>
      <c r="G651" t="s">
        <v>74</v>
      </c>
      <c r="H651">
        <v>723</v>
      </c>
      <c r="I651" t="s">
        <v>21</v>
      </c>
      <c r="J651" t="s">
        <v>22</v>
      </c>
      <c r="K651">
        <v>1499317200</v>
      </c>
      <c r="L651">
        <v>1500872400</v>
      </c>
      <c r="M651" t="b">
        <v>1</v>
      </c>
      <c r="N651" t="b">
        <v>0</v>
      </c>
      <c r="O651" t="s">
        <v>17</v>
      </c>
      <c r="P651" t="s">
        <v>2036</v>
      </c>
      <c r="Q651" t="s">
        <v>2037</v>
      </c>
      <c r="R651" s="8">
        <f t="shared" si="101"/>
        <v>42922.208333333328</v>
      </c>
      <c r="S651" s="8" t="str">
        <f t="shared" si="102"/>
        <v>06</v>
      </c>
      <c r="T651" s="8" t="str">
        <f t="shared" si="109"/>
        <v>Jul</v>
      </c>
      <c r="U651" s="8" t="str">
        <f t="shared" si="103"/>
        <v>2017</v>
      </c>
      <c r="V651" s="8">
        <f t="shared" si="104"/>
        <v>42940.208333333328</v>
      </c>
      <c r="W651" t="str">
        <f t="shared" si="105"/>
        <v>24</v>
      </c>
      <c r="X651" t="str">
        <f t="shared" si="106"/>
        <v>07</v>
      </c>
      <c r="Y651" t="str">
        <f t="shared" si="107"/>
        <v>2017</v>
      </c>
      <c r="Z651" s="17">
        <f t="shared" si="108"/>
        <v>18</v>
      </c>
    </row>
    <row r="652" spans="1:26" x14ac:dyDescent="0.3">
      <c r="A652">
        <v>649</v>
      </c>
      <c r="B652" s="4" t="s">
        <v>1340</v>
      </c>
      <c r="C652" s="3" t="s">
        <v>1341</v>
      </c>
      <c r="D652">
        <v>121700</v>
      </c>
      <c r="E652">
        <v>59003</v>
      </c>
      <c r="F652" s="17">
        <f t="shared" si="100"/>
        <v>48.482333607230892</v>
      </c>
      <c r="G652" t="s">
        <v>14</v>
      </c>
      <c r="H652">
        <v>602</v>
      </c>
      <c r="I652" t="s">
        <v>98</v>
      </c>
      <c r="J652" t="s">
        <v>99</v>
      </c>
      <c r="K652">
        <v>1287550800</v>
      </c>
      <c r="L652">
        <v>1288501200</v>
      </c>
      <c r="M652" t="b">
        <v>1</v>
      </c>
      <c r="N652" t="b">
        <v>1</v>
      </c>
      <c r="O652" t="s">
        <v>33</v>
      </c>
      <c r="P652" t="s">
        <v>2042</v>
      </c>
      <c r="Q652" t="s">
        <v>2043</v>
      </c>
      <c r="R652" s="8">
        <f t="shared" si="101"/>
        <v>40471.208333333336</v>
      </c>
      <c r="S652" s="8" t="str">
        <f t="shared" si="102"/>
        <v>20</v>
      </c>
      <c r="T652" s="8" t="str">
        <f t="shared" si="109"/>
        <v>Oct</v>
      </c>
      <c r="U652" s="8" t="str">
        <f t="shared" si="103"/>
        <v>2010</v>
      </c>
      <c r="V652" s="8">
        <f t="shared" si="104"/>
        <v>40482.208333333336</v>
      </c>
      <c r="W652" t="str">
        <f t="shared" si="105"/>
        <v>31</v>
      </c>
      <c r="X652" t="str">
        <f t="shared" si="106"/>
        <v>10</v>
      </c>
      <c r="Y652" t="str">
        <f t="shared" si="107"/>
        <v>2010</v>
      </c>
      <c r="Z652" s="17">
        <f t="shared" si="108"/>
        <v>11</v>
      </c>
    </row>
    <row r="653" spans="1:26" x14ac:dyDescent="0.3">
      <c r="A653">
        <v>650</v>
      </c>
      <c r="B653" s="4" t="s">
        <v>1342</v>
      </c>
      <c r="C653" s="3" t="s">
        <v>1343</v>
      </c>
      <c r="D653">
        <v>100</v>
      </c>
      <c r="E653">
        <v>2</v>
      </c>
      <c r="F653" s="17">
        <f t="shared" si="100"/>
        <v>2</v>
      </c>
      <c r="G653" t="s">
        <v>14</v>
      </c>
      <c r="H653">
        <v>1</v>
      </c>
      <c r="I653" t="s">
        <v>21</v>
      </c>
      <c r="J653" t="s">
        <v>22</v>
      </c>
      <c r="K653">
        <v>1404795600</v>
      </c>
      <c r="L653">
        <v>1407128400</v>
      </c>
      <c r="M653" t="b">
        <v>0</v>
      </c>
      <c r="N653" t="b">
        <v>0</v>
      </c>
      <c r="O653" t="s">
        <v>159</v>
      </c>
      <c r="P653" t="s">
        <v>2038</v>
      </c>
      <c r="Q653" t="s">
        <v>2061</v>
      </c>
      <c r="R653" s="8">
        <f t="shared" si="101"/>
        <v>41828.208333333336</v>
      </c>
      <c r="S653" s="8" t="str">
        <f t="shared" si="102"/>
        <v>08</v>
      </c>
      <c r="T653" s="8" t="str">
        <f t="shared" si="109"/>
        <v>Jul</v>
      </c>
      <c r="U653" s="8" t="str">
        <f t="shared" si="103"/>
        <v>2014</v>
      </c>
      <c r="V653" s="8">
        <f t="shared" si="104"/>
        <v>41855.208333333336</v>
      </c>
      <c r="W653" t="str">
        <f t="shared" si="105"/>
        <v>04</v>
      </c>
      <c r="X653" t="str">
        <f t="shared" si="106"/>
        <v>08</v>
      </c>
      <c r="Y653" t="str">
        <f t="shared" si="107"/>
        <v>2014</v>
      </c>
      <c r="Z653" s="17">
        <f t="shared" si="108"/>
        <v>27</v>
      </c>
    </row>
    <row r="654" spans="1:26" x14ac:dyDescent="0.3">
      <c r="A654">
        <v>651</v>
      </c>
      <c r="B654" s="4" t="s">
        <v>1344</v>
      </c>
      <c r="C654" s="3" t="s">
        <v>1345</v>
      </c>
      <c r="D654">
        <v>196700</v>
      </c>
      <c r="E654">
        <v>174039</v>
      </c>
      <c r="F654" s="17">
        <f t="shared" si="100"/>
        <v>88.47941026944585</v>
      </c>
      <c r="G654" t="s">
        <v>14</v>
      </c>
      <c r="H654">
        <v>3868</v>
      </c>
      <c r="I654" t="s">
        <v>107</v>
      </c>
      <c r="J654" t="s">
        <v>108</v>
      </c>
      <c r="K654">
        <v>1393048800</v>
      </c>
      <c r="L654">
        <v>1394344800</v>
      </c>
      <c r="M654" t="b">
        <v>0</v>
      </c>
      <c r="N654" t="b">
        <v>0</v>
      </c>
      <c r="O654" t="s">
        <v>100</v>
      </c>
      <c r="P654" t="s">
        <v>2044</v>
      </c>
      <c r="Q654" t="s">
        <v>2055</v>
      </c>
      <c r="R654" s="8">
        <f t="shared" si="101"/>
        <v>41692.25</v>
      </c>
      <c r="S654" s="8" t="str">
        <f t="shared" si="102"/>
        <v>22</v>
      </c>
      <c r="T654" s="8" t="str">
        <f t="shared" si="109"/>
        <v>Feb</v>
      </c>
      <c r="U654" s="8" t="str">
        <f t="shared" si="103"/>
        <v>2014</v>
      </c>
      <c r="V654" s="8">
        <f t="shared" si="104"/>
        <v>41707.25</v>
      </c>
      <c r="W654" t="str">
        <f t="shared" si="105"/>
        <v>09</v>
      </c>
      <c r="X654" t="str">
        <f t="shared" si="106"/>
        <v>03</v>
      </c>
      <c r="Y654" t="str">
        <f t="shared" si="107"/>
        <v>2014</v>
      </c>
      <c r="Z654" s="17">
        <f t="shared" si="108"/>
        <v>15</v>
      </c>
    </row>
    <row r="655" spans="1:26" x14ac:dyDescent="0.3">
      <c r="A655">
        <v>652</v>
      </c>
      <c r="B655" s="4" t="s">
        <v>1346</v>
      </c>
      <c r="C655" s="3" t="s">
        <v>1347</v>
      </c>
      <c r="D655">
        <v>10000</v>
      </c>
      <c r="E655">
        <v>12684</v>
      </c>
      <c r="F655" s="17">
        <f t="shared" si="100"/>
        <v>126.84</v>
      </c>
      <c r="G655" t="s">
        <v>20</v>
      </c>
      <c r="H655">
        <v>409</v>
      </c>
      <c r="I655" t="s">
        <v>21</v>
      </c>
      <c r="J655" t="s">
        <v>22</v>
      </c>
      <c r="K655">
        <v>1470373200</v>
      </c>
      <c r="L655">
        <v>1474088400</v>
      </c>
      <c r="M655" t="b">
        <v>0</v>
      </c>
      <c r="N655" t="b">
        <v>0</v>
      </c>
      <c r="O655" t="s">
        <v>28</v>
      </c>
      <c r="P655" t="s">
        <v>2040</v>
      </c>
      <c r="Q655" t="s">
        <v>2041</v>
      </c>
      <c r="R655" s="8">
        <f t="shared" si="101"/>
        <v>42587.208333333328</v>
      </c>
      <c r="S655" s="8" t="str">
        <f t="shared" si="102"/>
        <v>05</v>
      </c>
      <c r="T655" s="8" t="str">
        <f t="shared" si="109"/>
        <v>Aug</v>
      </c>
      <c r="U655" s="8" t="str">
        <f t="shared" si="103"/>
        <v>2016</v>
      </c>
      <c r="V655" s="8">
        <f t="shared" si="104"/>
        <v>42630.208333333328</v>
      </c>
      <c r="W655" t="str">
        <f t="shared" si="105"/>
        <v>17</v>
      </c>
      <c r="X655" t="str">
        <f t="shared" si="106"/>
        <v>09</v>
      </c>
      <c r="Y655" t="str">
        <f t="shared" si="107"/>
        <v>2016</v>
      </c>
      <c r="Z655" s="17">
        <f t="shared" si="108"/>
        <v>43</v>
      </c>
    </row>
    <row r="656" spans="1:26" ht="31.2" x14ac:dyDescent="0.3">
      <c r="A656">
        <v>653</v>
      </c>
      <c r="B656" s="4" t="s">
        <v>1348</v>
      </c>
      <c r="C656" s="3" t="s">
        <v>1349</v>
      </c>
      <c r="D656">
        <v>600</v>
      </c>
      <c r="E656">
        <v>14033</v>
      </c>
      <c r="F656" s="17">
        <f t="shared" si="100"/>
        <v>2338.833333333333</v>
      </c>
      <c r="G656" t="s">
        <v>20</v>
      </c>
      <c r="H656">
        <v>234</v>
      </c>
      <c r="I656" t="s">
        <v>21</v>
      </c>
      <c r="J656" t="s">
        <v>22</v>
      </c>
      <c r="K656">
        <v>1460091600</v>
      </c>
      <c r="L656">
        <v>1460264400</v>
      </c>
      <c r="M656" t="b">
        <v>0</v>
      </c>
      <c r="N656" t="b">
        <v>0</v>
      </c>
      <c r="O656" t="s">
        <v>28</v>
      </c>
      <c r="P656" t="s">
        <v>2040</v>
      </c>
      <c r="Q656" t="s">
        <v>2041</v>
      </c>
      <c r="R656" s="8">
        <f t="shared" si="101"/>
        <v>42468.208333333328</v>
      </c>
      <c r="S656" s="8" t="str">
        <f t="shared" si="102"/>
        <v>08</v>
      </c>
      <c r="T656" s="8" t="str">
        <f t="shared" si="109"/>
        <v>Apr</v>
      </c>
      <c r="U656" s="8" t="str">
        <f t="shared" si="103"/>
        <v>2016</v>
      </c>
      <c r="V656" s="8">
        <f t="shared" si="104"/>
        <v>42470.208333333328</v>
      </c>
      <c r="W656" t="str">
        <f t="shared" si="105"/>
        <v>10</v>
      </c>
      <c r="X656" t="str">
        <f t="shared" si="106"/>
        <v>04</v>
      </c>
      <c r="Y656" t="str">
        <f t="shared" si="107"/>
        <v>2016</v>
      </c>
      <c r="Z656" s="17">
        <f t="shared" si="108"/>
        <v>2</v>
      </c>
    </row>
    <row r="657" spans="1:26" x14ac:dyDescent="0.3">
      <c r="A657">
        <v>654</v>
      </c>
      <c r="B657" s="4" t="s">
        <v>1350</v>
      </c>
      <c r="C657" s="3" t="s">
        <v>1351</v>
      </c>
      <c r="D657">
        <v>35000</v>
      </c>
      <c r="E657">
        <v>177936</v>
      </c>
      <c r="F657" s="17">
        <f t="shared" si="100"/>
        <v>508.38857142857148</v>
      </c>
      <c r="G657" t="s">
        <v>20</v>
      </c>
      <c r="H657">
        <v>3016</v>
      </c>
      <c r="I657" t="s">
        <v>21</v>
      </c>
      <c r="J657" t="s">
        <v>22</v>
      </c>
      <c r="K657">
        <v>1440392400</v>
      </c>
      <c r="L657">
        <v>1440824400</v>
      </c>
      <c r="M657" t="b">
        <v>0</v>
      </c>
      <c r="N657" t="b">
        <v>0</v>
      </c>
      <c r="O657" t="s">
        <v>148</v>
      </c>
      <c r="P657" t="s">
        <v>2038</v>
      </c>
      <c r="Q657" t="s">
        <v>2060</v>
      </c>
      <c r="R657" s="8">
        <f t="shared" si="101"/>
        <v>42240.208333333328</v>
      </c>
      <c r="S657" s="8" t="str">
        <f t="shared" si="102"/>
        <v>24</v>
      </c>
      <c r="T657" s="8" t="str">
        <f t="shared" si="109"/>
        <v>Aug</v>
      </c>
      <c r="U657" s="8" t="str">
        <f t="shared" si="103"/>
        <v>2015</v>
      </c>
      <c r="V657" s="8">
        <f t="shared" si="104"/>
        <v>42245.208333333328</v>
      </c>
      <c r="W657" t="str">
        <f t="shared" si="105"/>
        <v>29</v>
      </c>
      <c r="X657" t="str">
        <f t="shared" si="106"/>
        <v>08</v>
      </c>
      <c r="Y657" t="str">
        <f t="shared" si="107"/>
        <v>2015</v>
      </c>
      <c r="Z657" s="17">
        <f t="shared" si="108"/>
        <v>5</v>
      </c>
    </row>
    <row r="658" spans="1:26" x14ac:dyDescent="0.3">
      <c r="A658">
        <v>655</v>
      </c>
      <c r="B658" s="4" t="s">
        <v>1352</v>
      </c>
      <c r="C658" s="3" t="s">
        <v>1353</v>
      </c>
      <c r="D658">
        <v>6900</v>
      </c>
      <c r="E658">
        <v>13212</v>
      </c>
      <c r="F658" s="17">
        <f t="shared" si="100"/>
        <v>191.47826086956522</v>
      </c>
      <c r="G658" t="s">
        <v>20</v>
      </c>
      <c r="H658">
        <v>264</v>
      </c>
      <c r="I658" t="s">
        <v>21</v>
      </c>
      <c r="J658" t="s">
        <v>22</v>
      </c>
      <c r="K658">
        <v>1488434400</v>
      </c>
      <c r="L658">
        <v>1489554000</v>
      </c>
      <c r="M658" t="b">
        <v>1</v>
      </c>
      <c r="N658" t="b">
        <v>0</v>
      </c>
      <c r="O658" t="s">
        <v>122</v>
      </c>
      <c r="P658" t="s">
        <v>2057</v>
      </c>
      <c r="Q658" t="s">
        <v>2058</v>
      </c>
      <c r="R658" s="8">
        <f t="shared" si="101"/>
        <v>42796.25</v>
      </c>
      <c r="S658" s="8" t="str">
        <f t="shared" si="102"/>
        <v>02</v>
      </c>
      <c r="T658" s="8" t="str">
        <f t="shared" si="109"/>
        <v>Mar</v>
      </c>
      <c r="U658" s="8" t="str">
        <f t="shared" si="103"/>
        <v>2017</v>
      </c>
      <c r="V658" s="8">
        <f t="shared" si="104"/>
        <v>42809.208333333328</v>
      </c>
      <c r="W658" t="str">
        <f t="shared" si="105"/>
        <v>15</v>
      </c>
      <c r="X658" t="str">
        <f t="shared" si="106"/>
        <v>03</v>
      </c>
      <c r="Y658" t="str">
        <f t="shared" si="107"/>
        <v>2017</v>
      </c>
      <c r="Z658" s="17">
        <f t="shared" si="108"/>
        <v>12.958333333328483</v>
      </c>
    </row>
    <row r="659" spans="1:26" ht="31.2" x14ac:dyDescent="0.3">
      <c r="A659">
        <v>656</v>
      </c>
      <c r="B659" s="4" t="s">
        <v>1354</v>
      </c>
      <c r="C659" s="3" t="s">
        <v>1355</v>
      </c>
      <c r="D659">
        <v>118400</v>
      </c>
      <c r="E659">
        <v>49879</v>
      </c>
      <c r="F659" s="17">
        <f t="shared" si="100"/>
        <v>42.127533783783782</v>
      </c>
      <c r="G659" t="s">
        <v>14</v>
      </c>
      <c r="H659">
        <v>504</v>
      </c>
      <c r="I659" t="s">
        <v>26</v>
      </c>
      <c r="J659" t="s">
        <v>27</v>
      </c>
      <c r="K659">
        <v>1514440800</v>
      </c>
      <c r="L659">
        <v>1514872800</v>
      </c>
      <c r="M659" t="b">
        <v>0</v>
      </c>
      <c r="N659" t="b">
        <v>0</v>
      </c>
      <c r="O659" t="s">
        <v>17</v>
      </c>
      <c r="P659" t="s">
        <v>2036</v>
      </c>
      <c r="Q659" t="s">
        <v>2037</v>
      </c>
      <c r="R659" s="8">
        <f t="shared" si="101"/>
        <v>43097.25</v>
      </c>
      <c r="S659" s="8" t="str">
        <f t="shared" si="102"/>
        <v>28</v>
      </c>
      <c r="T659" s="8" t="str">
        <f t="shared" si="109"/>
        <v>Dec</v>
      </c>
      <c r="U659" s="8" t="str">
        <f t="shared" si="103"/>
        <v>2017</v>
      </c>
      <c r="V659" s="8">
        <f t="shared" si="104"/>
        <v>43102.25</v>
      </c>
      <c r="W659" t="str">
        <f t="shared" si="105"/>
        <v>02</v>
      </c>
      <c r="X659" t="str">
        <f t="shared" si="106"/>
        <v>01</v>
      </c>
      <c r="Y659" t="str">
        <f t="shared" si="107"/>
        <v>2018</v>
      </c>
      <c r="Z659" s="17">
        <f t="shared" si="108"/>
        <v>5</v>
      </c>
    </row>
    <row r="660" spans="1:26" x14ac:dyDescent="0.3">
      <c r="A660">
        <v>657</v>
      </c>
      <c r="B660" s="4" t="s">
        <v>1356</v>
      </c>
      <c r="C660" s="3" t="s">
        <v>1357</v>
      </c>
      <c r="D660">
        <v>10000</v>
      </c>
      <c r="E660">
        <v>824</v>
      </c>
      <c r="F660" s="17">
        <f t="shared" si="100"/>
        <v>8.24</v>
      </c>
      <c r="G660" t="s">
        <v>14</v>
      </c>
      <c r="H660">
        <v>14</v>
      </c>
      <c r="I660" t="s">
        <v>21</v>
      </c>
      <c r="J660" t="s">
        <v>22</v>
      </c>
      <c r="K660">
        <v>1514354400</v>
      </c>
      <c r="L660">
        <v>1515736800</v>
      </c>
      <c r="M660" t="b">
        <v>0</v>
      </c>
      <c r="N660" t="b">
        <v>0</v>
      </c>
      <c r="O660" t="s">
        <v>474</v>
      </c>
      <c r="P660" t="s">
        <v>2044</v>
      </c>
      <c r="Q660" t="s">
        <v>2066</v>
      </c>
      <c r="R660" s="8">
        <f t="shared" si="101"/>
        <v>43096.25</v>
      </c>
      <c r="S660" s="8" t="str">
        <f t="shared" si="102"/>
        <v>27</v>
      </c>
      <c r="T660" s="8" t="str">
        <f t="shared" si="109"/>
        <v>Dec</v>
      </c>
      <c r="U660" s="8" t="str">
        <f t="shared" si="103"/>
        <v>2017</v>
      </c>
      <c r="V660" s="8">
        <f t="shared" si="104"/>
        <v>43112.25</v>
      </c>
      <c r="W660" t="str">
        <f t="shared" si="105"/>
        <v>12</v>
      </c>
      <c r="X660" t="str">
        <f t="shared" si="106"/>
        <v>01</v>
      </c>
      <c r="Y660" t="str">
        <f t="shared" si="107"/>
        <v>2018</v>
      </c>
      <c r="Z660" s="17">
        <f t="shared" si="108"/>
        <v>16</v>
      </c>
    </row>
    <row r="661" spans="1:26" x14ac:dyDescent="0.3">
      <c r="A661">
        <v>658</v>
      </c>
      <c r="B661" s="4" t="s">
        <v>1358</v>
      </c>
      <c r="C661" s="3" t="s">
        <v>1359</v>
      </c>
      <c r="D661">
        <v>52600</v>
      </c>
      <c r="E661">
        <v>31594</v>
      </c>
      <c r="F661" s="17">
        <f t="shared" si="100"/>
        <v>60.064638783269963</v>
      </c>
      <c r="G661" t="s">
        <v>74</v>
      </c>
      <c r="H661">
        <v>390</v>
      </c>
      <c r="I661" t="s">
        <v>21</v>
      </c>
      <c r="J661" t="s">
        <v>22</v>
      </c>
      <c r="K661">
        <v>1440910800</v>
      </c>
      <c r="L661">
        <v>1442898000</v>
      </c>
      <c r="M661" t="b">
        <v>0</v>
      </c>
      <c r="N661" t="b">
        <v>0</v>
      </c>
      <c r="O661" t="s">
        <v>23</v>
      </c>
      <c r="P661" t="s">
        <v>2038</v>
      </c>
      <c r="Q661" t="s">
        <v>2039</v>
      </c>
      <c r="R661" s="8">
        <f t="shared" si="101"/>
        <v>42246.208333333328</v>
      </c>
      <c r="S661" s="8" t="str">
        <f t="shared" si="102"/>
        <v>30</v>
      </c>
      <c r="T661" s="8" t="str">
        <f t="shared" si="109"/>
        <v>Aug</v>
      </c>
      <c r="U661" s="8" t="str">
        <f t="shared" si="103"/>
        <v>2015</v>
      </c>
      <c r="V661" s="8">
        <f t="shared" si="104"/>
        <v>42269.208333333328</v>
      </c>
      <c r="W661" t="str">
        <f t="shared" si="105"/>
        <v>22</v>
      </c>
      <c r="X661" t="str">
        <f t="shared" si="106"/>
        <v>09</v>
      </c>
      <c r="Y661" t="str">
        <f t="shared" si="107"/>
        <v>2015</v>
      </c>
      <c r="Z661" s="17">
        <f t="shared" si="108"/>
        <v>23</v>
      </c>
    </row>
    <row r="662" spans="1:26" x14ac:dyDescent="0.3">
      <c r="A662">
        <v>659</v>
      </c>
      <c r="B662" s="4" t="s">
        <v>1360</v>
      </c>
      <c r="C662" s="3" t="s">
        <v>1361</v>
      </c>
      <c r="D662">
        <v>120700</v>
      </c>
      <c r="E662">
        <v>57010</v>
      </c>
      <c r="F662" s="17">
        <f t="shared" si="100"/>
        <v>47.232808616404313</v>
      </c>
      <c r="G662" t="s">
        <v>14</v>
      </c>
      <c r="H662">
        <v>750</v>
      </c>
      <c r="I662" t="s">
        <v>40</v>
      </c>
      <c r="J662" t="s">
        <v>41</v>
      </c>
      <c r="K662">
        <v>1296108000</v>
      </c>
      <c r="L662">
        <v>1296194400</v>
      </c>
      <c r="M662" t="b">
        <v>0</v>
      </c>
      <c r="N662" t="b">
        <v>0</v>
      </c>
      <c r="O662" t="s">
        <v>42</v>
      </c>
      <c r="P662" t="s">
        <v>2044</v>
      </c>
      <c r="Q662" t="s">
        <v>2045</v>
      </c>
      <c r="R662" s="8">
        <f t="shared" si="101"/>
        <v>40570.25</v>
      </c>
      <c r="S662" s="8" t="str">
        <f t="shared" si="102"/>
        <v>27</v>
      </c>
      <c r="T662" s="8" t="str">
        <f t="shared" si="109"/>
        <v>Jan</v>
      </c>
      <c r="U662" s="8" t="str">
        <f t="shared" si="103"/>
        <v>2011</v>
      </c>
      <c r="V662" s="8">
        <f t="shared" si="104"/>
        <v>40571.25</v>
      </c>
      <c r="W662" t="str">
        <f t="shared" si="105"/>
        <v>28</v>
      </c>
      <c r="X662" t="str">
        <f t="shared" si="106"/>
        <v>01</v>
      </c>
      <c r="Y662" t="str">
        <f t="shared" si="107"/>
        <v>2011</v>
      </c>
      <c r="Z662" s="17">
        <f t="shared" si="108"/>
        <v>1</v>
      </c>
    </row>
    <row r="663" spans="1:26" x14ac:dyDescent="0.3">
      <c r="A663">
        <v>660</v>
      </c>
      <c r="B663" s="4" t="s">
        <v>1362</v>
      </c>
      <c r="C663" s="3" t="s">
        <v>1363</v>
      </c>
      <c r="D663">
        <v>9100</v>
      </c>
      <c r="E663">
        <v>7438</v>
      </c>
      <c r="F663" s="17">
        <f t="shared" si="100"/>
        <v>81.736263736263737</v>
      </c>
      <c r="G663" t="s">
        <v>14</v>
      </c>
      <c r="H663">
        <v>77</v>
      </c>
      <c r="I663" t="s">
        <v>21</v>
      </c>
      <c r="J663" t="s">
        <v>22</v>
      </c>
      <c r="K663">
        <v>1440133200</v>
      </c>
      <c r="L663">
        <v>1440910800</v>
      </c>
      <c r="M663" t="b">
        <v>1</v>
      </c>
      <c r="N663" t="b">
        <v>0</v>
      </c>
      <c r="O663" t="s">
        <v>33</v>
      </c>
      <c r="P663" t="s">
        <v>2042</v>
      </c>
      <c r="Q663" t="s">
        <v>2043</v>
      </c>
      <c r="R663" s="8">
        <f t="shared" si="101"/>
        <v>42237.208333333328</v>
      </c>
      <c r="S663" s="8" t="str">
        <f t="shared" si="102"/>
        <v>21</v>
      </c>
      <c r="T663" s="8" t="str">
        <f t="shared" si="109"/>
        <v>Aug</v>
      </c>
      <c r="U663" s="8" t="str">
        <f t="shared" si="103"/>
        <v>2015</v>
      </c>
      <c r="V663" s="8">
        <f t="shared" si="104"/>
        <v>42246.208333333328</v>
      </c>
      <c r="W663" t="str">
        <f t="shared" si="105"/>
        <v>30</v>
      </c>
      <c r="X663" t="str">
        <f t="shared" si="106"/>
        <v>08</v>
      </c>
      <c r="Y663" t="str">
        <f t="shared" si="107"/>
        <v>2015</v>
      </c>
      <c r="Z663" s="17">
        <f t="shared" si="108"/>
        <v>9</v>
      </c>
    </row>
    <row r="664" spans="1:26" x14ac:dyDescent="0.3">
      <c r="A664">
        <v>661</v>
      </c>
      <c r="B664" s="4" t="s">
        <v>1364</v>
      </c>
      <c r="C664" s="3" t="s">
        <v>1365</v>
      </c>
      <c r="D664">
        <v>106800</v>
      </c>
      <c r="E664">
        <v>57872</v>
      </c>
      <c r="F664" s="17">
        <f t="shared" si="100"/>
        <v>54.187265917603</v>
      </c>
      <c r="G664" t="s">
        <v>14</v>
      </c>
      <c r="H664">
        <v>752</v>
      </c>
      <c r="I664" t="s">
        <v>36</v>
      </c>
      <c r="J664" t="s">
        <v>37</v>
      </c>
      <c r="K664">
        <v>1332910800</v>
      </c>
      <c r="L664">
        <v>1335502800</v>
      </c>
      <c r="M664" t="b">
        <v>0</v>
      </c>
      <c r="N664" t="b">
        <v>0</v>
      </c>
      <c r="O664" t="s">
        <v>159</v>
      </c>
      <c r="P664" t="s">
        <v>2038</v>
      </c>
      <c r="Q664" t="s">
        <v>2061</v>
      </c>
      <c r="R664" s="8">
        <f t="shared" si="101"/>
        <v>40996.208333333336</v>
      </c>
      <c r="S664" s="8" t="str">
        <f t="shared" si="102"/>
        <v>28</v>
      </c>
      <c r="T664" s="8" t="str">
        <f t="shared" si="109"/>
        <v>Mar</v>
      </c>
      <c r="U664" s="8" t="str">
        <f t="shared" si="103"/>
        <v>2012</v>
      </c>
      <c r="V664" s="8">
        <f t="shared" si="104"/>
        <v>41026.208333333336</v>
      </c>
      <c r="W664" t="str">
        <f t="shared" si="105"/>
        <v>27</v>
      </c>
      <c r="X664" t="str">
        <f t="shared" si="106"/>
        <v>04</v>
      </c>
      <c r="Y664" t="str">
        <f t="shared" si="107"/>
        <v>2012</v>
      </c>
      <c r="Z664" s="17">
        <f t="shared" si="108"/>
        <v>30</v>
      </c>
    </row>
    <row r="665" spans="1:26" x14ac:dyDescent="0.3">
      <c r="A665">
        <v>662</v>
      </c>
      <c r="B665" s="4" t="s">
        <v>1366</v>
      </c>
      <c r="C665" s="3" t="s">
        <v>1367</v>
      </c>
      <c r="D665">
        <v>9100</v>
      </c>
      <c r="E665">
        <v>8906</v>
      </c>
      <c r="F665" s="17">
        <f t="shared" si="100"/>
        <v>97.868131868131869</v>
      </c>
      <c r="G665" t="s">
        <v>14</v>
      </c>
      <c r="H665">
        <v>131</v>
      </c>
      <c r="I665" t="s">
        <v>21</v>
      </c>
      <c r="J665" t="s">
        <v>22</v>
      </c>
      <c r="K665">
        <v>1544335200</v>
      </c>
      <c r="L665">
        <v>1544680800</v>
      </c>
      <c r="M665" t="b">
        <v>0</v>
      </c>
      <c r="N665" t="b">
        <v>0</v>
      </c>
      <c r="O665" t="s">
        <v>33</v>
      </c>
      <c r="P665" t="s">
        <v>2042</v>
      </c>
      <c r="Q665" t="s">
        <v>2043</v>
      </c>
      <c r="R665" s="8">
        <f t="shared" si="101"/>
        <v>43443.25</v>
      </c>
      <c r="S665" s="8" t="str">
        <f t="shared" si="102"/>
        <v>09</v>
      </c>
      <c r="T665" s="8" t="str">
        <f t="shared" si="109"/>
        <v>Dec</v>
      </c>
      <c r="U665" s="8" t="str">
        <f t="shared" si="103"/>
        <v>2018</v>
      </c>
      <c r="V665" s="8">
        <f t="shared" si="104"/>
        <v>43447.25</v>
      </c>
      <c r="W665" t="str">
        <f t="shared" si="105"/>
        <v>13</v>
      </c>
      <c r="X665" t="str">
        <f t="shared" si="106"/>
        <v>12</v>
      </c>
      <c r="Y665" t="str">
        <f t="shared" si="107"/>
        <v>2018</v>
      </c>
      <c r="Z665" s="17">
        <f t="shared" si="108"/>
        <v>4</v>
      </c>
    </row>
    <row r="666" spans="1:26" x14ac:dyDescent="0.3">
      <c r="A666">
        <v>663</v>
      </c>
      <c r="B666" s="4" t="s">
        <v>1368</v>
      </c>
      <c r="C666" s="3" t="s">
        <v>1369</v>
      </c>
      <c r="D666">
        <v>10000</v>
      </c>
      <c r="E666">
        <v>7724</v>
      </c>
      <c r="F666" s="17">
        <f t="shared" si="100"/>
        <v>77.239999999999995</v>
      </c>
      <c r="G666" t="s">
        <v>14</v>
      </c>
      <c r="H666">
        <v>87</v>
      </c>
      <c r="I666" t="s">
        <v>21</v>
      </c>
      <c r="J666" t="s">
        <v>22</v>
      </c>
      <c r="K666">
        <v>1286427600</v>
      </c>
      <c r="L666">
        <v>1288414800</v>
      </c>
      <c r="M666" t="b">
        <v>0</v>
      </c>
      <c r="N666" t="b">
        <v>0</v>
      </c>
      <c r="O666" t="s">
        <v>33</v>
      </c>
      <c r="P666" t="s">
        <v>2042</v>
      </c>
      <c r="Q666" t="s">
        <v>2043</v>
      </c>
      <c r="R666" s="8">
        <f t="shared" si="101"/>
        <v>40458.208333333336</v>
      </c>
      <c r="S666" s="8" t="str">
        <f t="shared" si="102"/>
        <v>07</v>
      </c>
      <c r="T666" s="8" t="str">
        <f t="shared" si="109"/>
        <v>Oct</v>
      </c>
      <c r="U666" s="8" t="str">
        <f t="shared" si="103"/>
        <v>2010</v>
      </c>
      <c r="V666" s="8">
        <f t="shared" si="104"/>
        <v>40481.208333333336</v>
      </c>
      <c r="W666" t="str">
        <f t="shared" si="105"/>
        <v>30</v>
      </c>
      <c r="X666" t="str">
        <f t="shared" si="106"/>
        <v>10</v>
      </c>
      <c r="Y666" t="str">
        <f t="shared" si="107"/>
        <v>2010</v>
      </c>
      <c r="Z666" s="17">
        <f t="shared" si="108"/>
        <v>23</v>
      </c>
    </row>
    <row r="667" spans="1:26" x14ac:dyDescent="0.3">
      <c r="A667">
        <v>664</v>
      </c>
      <c r="B667" s="4" t="s">
        <v>708</v>
      </c>
      <c r="C667" s="3" t="s">
        <v>1370</v>
      </c>
      <c r="D667">
        <v>79400</v>
      </c>
      <c r="E667">
        <v>26571</v>
      </c>
      <c r="F667" s="17">
        <f t="shared" si="100"/>
        <v>33.464735516372798</v>
      </c>
      <c r="G667" t="s">
        <v>14</v>
      </c>
      <c r="H667">
        <v>1063</v>
      </c>
      <c r="I667" t="s">
        <v>21</v>
      </c>
      <c r="J667" t="s">
        <v>22</v>
      </c>
      <c r="K667">
        <v>1329717600</v>
      </c>
      <c r="L667">
        <v>1330581600</v>
      </c>
      <c r="M667" t="b">
        <v>0</v>
      </c>
      <c r="N667" t="b">
        <v>0</v>
      </c>
      <c r="O667" t="s">
        <v>159</v>
      </c>
      <c r="P667" t="s">
        <v>2038</v>
      </c>
      <c r="Q667" t="s">
        <v>2061</v>
      </c>
      <c r="R667" s="8">
        <f t="shared" si="101"/>
        <v>40959.25</v>
      </c>
      <c r="S667" s="8" t="str">
        <f t="shared" si="102"/>
        <v>20</v>
      </c>
      <c r="T667" s="8" t="str">
        <f t="shared" si="109"/>
        <v>Feb</v>
      </c>
      <c r="U667" s="8" t="str">
        <f t="shared" si="103"/>
        <v>2012</v>
      </c>
      <c r="V667" s="8">
        <f t="shared" si="104"/>
        <v>40969.25</v>
      </c>
      <c r="W667" t="str">
        <f t="shared" si="105"/>
        <v>01</v>
      </c>
      <c r="X667" t="str">
        <f t="shared" si="106"/>
        <v>03</v>
      </c>
      <c r="Y667" t="str">
        <f t="shared" si="107"/>
        <v>2012</v>
      </c>
      <c r="Z667" s="17">
        <f t="shared" si="108"/>
        <v>10</v>
      </c>
    </row>
    <row r="668" spans="1:26" x14ac:dyDescent="0.3">
      <c r="A668">
        <v>665</v>
      </c>
      <c r="B668" s="4" t="s">
        <v>1371</v>
      </c>
      <c r="C668" s="3" t="s">
        <v>1372</v>
      </c>
      <c r="D668">
        <v>5100</v>
      </c>
      <c r="E668">
        <v>12219</v>
      </c>
      <c r="F668" s="17">
        <f t="shared" si="100"/>
        <v>239.58823529411765</v>
      </c>
      <c r="G668" t="s">
        <v>20</v>
      </c>
      <c r="H668">
        <v>272</v>
      </c>
      <c r="I668" t="s">
        <v>21</v>
      </c>
      <c r="J668" t="s">
        <v>22</v>
      </c>
      <c r="K668">
        <v>1310187600</v>
      </c>
      <c r="L668">
        <v>1311397200</v>
      </c>
      <c r="M668" t="b">
        <v>0</v>
      </c>
      <c r="N668" t="b">
        <v>1</v>
      </c>
      <c r="O668" t="s">
        <v>42</v>
      </c>
      <c r="P668" t="s">
        <v>2044</v>
      </c>
      <c r="Q668" t="s">
        <v>2045</v>
      </c>
      <c r="R668" s="8">
        <f t="shared" si="101"/>
        <v>40733.208333333336</v>
      </c>
      <c r="S668" s="8" t="str">
        <f t="shared" si="102"/>
        <v>09</v>
      </c>
      <c r="T668" s="8" t="str">
        <f t="shared" si="109"/>
        <v>Jul</v>
      </c>
      <c r="U668" s="8" t="str">
        <f t="shared" si="103"/>
        <v>2011</v>
      </c>
      <c r="V668" s="8">
        <f t="shared" si="104"/>
        <v>40747.208333333336</v>
      </c>
      <c r="W668" t="str">
        <f t="shared" si="105"/>
        <v>23</v>
      </c>
      <c r="X668" t="str">
        <f t="shared" si="106"/>
        <v>07</v>
      </c>
      <c r="Y668" t="str">
        <f t="shared" si="107"/>
        <v>2011</v>
      </c>
      <c r="Z668" s="17">
        <f t="shared" si="108"/>
        <v>14</v>
      </c>
    </row>
    <row r="669" spans="1:26" x14ac:dyDescent="0.3">
      <c r="A669">
        <v>666</v>
      </c>
      <c r="B669" s="4" t="s">
        <v>1373</v>
      </c>
      <c r="C669" s="3" t="s">
        <v>1374</v>
      </c>
      <c r="D669">
        <v>3100</v>
      </c>
      <c r="E669">
        <v>1985</v>
      </c>
      <c r="F669" s="17">
        <f t="shared" si="100"/>
        <v>64.032258064516128</v>
      </c>
      <c r="G669" t="s">
        <v>74</v>
      </c>
      <c r="H669">
        <v>25</v>
      </c>
      <c r="I669" t="s">
        <v>21</v>
      </c>
      <c r="J669" t="s">
        <v>22</v>
      </c>
      <c r="K669">
        <v>1377838800</v>
      </c>
      <c r="L669">
        <v>1378357200</v>
      </c>
      <c r="M669" t="b">
        <v>0</v>
      </c>
      <c r="N669" t="b">
        <v>1</v>
      </c>
      <c r="O669" t="s">
        <v>33</v>
      </c>
      <c r="P669" t="s">
        <v>2042</v>
      </c>
      <c r="Q669" t="s">
        <v>2043</v>
      </c>
      <c r="R669" s="8">
        <f t="shared" si="101"/>
        <v>41516.208333333336</v>
      </c>
      <c r="S669" s="8" t="str">
        <f t="shared" si="102"/>
        <v>30</v>
      </c>
      <c r="T669" s="8" t="str">
        <f t="shared" si="109"/>
        <v>Aug</v>
      </c>
      <c r="U669" s="8" t="str">
        <f t="shared" si="103"/>
        <v>2013</v>
      </c>
      <c r="V669" s="8">
        <f t="shared" si="104"/>
        <v>41522.208333333336</v>
      </c>
      <c r="W669" t="str">
        <f t="shared" si="105"/>
        <v>05</v>
      </c>
      <c r="X669" t="str">
        <f t="shared" si="106"/>
        <v>09</v>
      </c>
      <c r="Y669" t="str">
        <f t="shared" si="107"/>
        <v>2013</v>
      </c>
      <c r="Z669" s="17">
        <f t="shared" si="108"/>
        <v>6</v>
      </c>
    </row>
    <row r="670" spans="1:26" ht="31.2" x14ac:dyDescent="0.3">
      <c r="A670">
        <v>667</v>
      </c>
      <c r="B670" s="4" t="s">
        <v>1375</v>
      </c>
      <c r="C670" s="3" t="s">
        <v>1376</v>
      </c>
      <c r="D670">
        <v>6900</v>
      </c>
      <c r="E670">
        <v>12155</v>
      </c>
      <c r="F670" s="17">
        <f t="shared" si="100"/>
        <v>176.15942028985506</v>
      </c>
      <c r="G670" t="s">
        <v>20</v>
      </c>
      <c r="H670">
        <v>419</v>
      </c>
      <c r="I670" t="s">
        <v>21</v>
      </c>
      <c r="J670" t="s">
        <v>22</v>
      </c>
      <c r="K670">
        <v>1410325200</v>
      </c>
      <c r="L670">
        <v>1411102800</v>
      </c>
      <c r="M670" t="b">
        <v>0</v>
      </c>
      <c r="N670" t="b">
        <v>0</v>
      </c>
      <c r="O670" t="s">
        <v>1029</v>
      </c>
      <c r="P670" t="s">
        <v>2067</v>
      </c>
      <c r="Q670" t="s">
        <v>2068</v>
      </c>
      <c r="R670" s="8">
        <f t="shared" si="101"/>
        <v>41892.208333333336</v>
      </c>
      <c r="S670" s="8" t="str">
        <f t="shared" si="102"/>
        <v>10</v>
      </c>
      <c r="T670" s="8" t="str">
        <f t="shared" si="109"/>
        <v>Sep</v>
      </c>
      <c r="U670" s="8" t="str">
        <f t="shared" si="103"/>
        <v>2014</v>
      </c>
      <c r="V670" s="8">
        <f t="shared" si="104"/>
        <v>41901.208333333336</v>
      </c>
      <c r="W670" t="str">
        <f t="shared" si="105"/>
        <v>19</v>
      </c>
      <c r="X670" t="str">
        <f t="shared" si="106"/>
        <v>09</v>
      </c>
      <c r="Y670" t="str">
        <f t="shared" si="107"/>
        <v>2014</v>
      </c>
      <c r="Z670" s="17">
        <f t="shared" si="108"/>
        <v>9</v>
      </c>
    </row>
    <row r="671" spans="1:26" ht="31.2" x14ac:dyDescent="0.3">
      <c r="A671">
        <v>668</v>
      </c>
      <c r="B671" s="4" t="s">
        <v>1377</v>
      </c>
      <c r="C671" s="3" t="s">
        <v>1378</v>
      </c>
      <c r="D671">
        <v>27500</v>
      </c>
      <c r="E671">
        <v>5593</v>
      </c>
      <c r="F671" s="17">
        <f t="shared" si="100"/>
        <v>20.33818181818182</v>
      </c>
      <c r="G671" t="s">
        <v>14</v>
      </c>
      <c r="H671">
        <v>76</v>
      </c>
      <c r="I671" t="s">
        <v>21</v>
      </c>
      <c r="J671" t="s">
        <v>22</v>
      </c>
      <c r="K671">
        <v>1343797200</v>
      </c>
      <c r="L671">
        <v>1344834000</v>
      </c>
      <c r="M671" t="b">
        <v>0</v>
      </c>
      <c r="N671" t="b">
        <v>0</v>
      </c>
      <c r="O671" t="s">
        <v>33</v>
      </c>
      <c r="P671" t="s">
        <v>2042</v>
      </c>
      <c r="Q671" t="s">
        <v>2043</v>
      </c>
      <c r="R671" s="8">
        <f t="shared" si="101"/>
        <v>41122.208333333336</v>
      </c>
      <c r="S671" s="8" t="str">
        <f t="shared" si="102"/>
        <v>01</v>
      </c>
      <c r="T671" s="8" t="str">
        <f t="shared" si="109"/>
        <v>Aug</v>
      </c>
      <c r="U671" s="8" t="str">
        <f t="shared" si="103"/>
        <v>2012</v>
      </c>
      <c r="V671" s="8">
        <f t="shared" si="104"/>
        <v>41134.208333333336</v>
      </c>
      <c r="W671" t="str">
        <f t="shared" si="105"/>
        <v>13</v>
      </c>
      <c r="X671" t="str">
        <f t="shared" si="106"/>
        <v>08</v>
      </c>
      <c r="Y671" t="str">
        <f t="shared" si="107"/>
        <v>2012</v>
      </c>
      <c r="Z671" s="17">
        <f t="shared" si="108"/>
        <v>12</v>
      </c>
    </row>
    <row r="672" spans="1:26" x14ac:dyDescent="0.3">
      <c r="A672">
        <v>669</v>
      </c>
      <c r="B672" s="4" t="s">
        <v>1379</v>
      </c>
      <c r="C672" s="3" t="s">
        <v>1380</v>
      </c>
      <c r="D672">
        <v>48800</v>
      </c>
      <c r="E672">
        <v>175020</v>
      </c>
      <c r="F672" s="17">
        <f t="shared" si="100"/>
        <v>358.64754098360658</v>
      </c>
      <c r="G672" t="s">
        <v>20</v>
      </c>
      <c r="H672">
        <v>1621</v>
      </c>
      <c r="I672" t="s">
        <v>107</v>
      </c>
      <c r="J672" t="s">
        <v>108</v>
      </c>
      <c r="K672">
        <v>1498453200</v>
      </c>
      <c r="L672">
        <v>1499230800</v>
      </c>
      <c r="M672" t="b">
        <v>0</v>
      </c>
      <c r="N672" t="b">
        <v>0</v>
      </c>
      <c r="O672" t="s">
        <v>33</v>
      </c>
      <c r="P672" t="s">
        <v>2042</v>
      </c>
      <c r="Q672" t="s">
        <v>2043</v>
      </c>
      <c r="R672" s="8">
        <f t="shared" si="101"/>
        <v>42912.208333333328</v>
      </c>
      <c r="S672" s="8" t="str">
        <f t="shared" si="102"/>
        <v>26</v>
      </c>
      <c r="T672" s="8" t="str">
        <f t="shared" si="109"/>
        <v>Jun</v>
      </c>
      <c r="U672" s="8" t="str">
        <f t="shared" si="103"/>
        <v>2017</v>
      </c>
      <c r="V672" s="8">
        <f t="shared" si="104"/>
        <v>42921.208333333328</v>
      </c>
      <c r="W672" t="str">
        <f t="shared" si="105"/>
        <v>05</v>
      </c>
      <c r="X672" t="str">
        <f t="shared" si="106"/>
        <v>07</v>
      </c>
      <c r="Y672" t="str">
        <f t="shared" si="107"/>
        <v>2017</v>
      </c>
      <c r="Z672" s="17">
        <f t="shared" si="108"/>
        <v>9</v>
      </c>
    </row>
    <row r="673" spans="1:26" ht="31.2" x14ac:dyDescent="0.3">
      <c r="A673">
        <v>670</v>
      </c>
      <c r="B673" s="4" t="s">
        <v>1334</v>
      </c>
      <c r="C673" s="3" t="s">
        <v>1381</v>
      </c>
      <c r="D673">
        <v>16200</v>
      </c>
      <c r="E673">
        <v>75955</v>
      </c>
      <c r="F673" s="17">
        <f t="shared" si="100"/>
        <v>468.85802469135803</v>
      </c>
      <c r="G673" t="s">
        <v>20</v>
      </c>
      <c r="H673">
        <v>1101</v>
      </c>
      <c r="I673" t="s">
        <v>21</v>
      </c>
      <c r="J673" t="s">
        <v>22</v>
      </c>
      <c r="K673">
        <v>1456380000</v>
      </c>
      <c r="L673">
        <v>1457416800</v>
      </c>
      <c r="M673" t="b">
        <v>0</v>
      </c>
      <c r="N673" t="b">
        <v>0</v>
      </c>
      <c r="O673" t="s">
        <v>60</v>
      </c>
      <c r="P673" t="s">
        <v>2038</v>
      </c>
      <c r="Q673" t="s">
        <v>2048</v>
      </c>
      <c r="R673" s="8">
        <f t="shared" si="101"/>
        <v>42425.25</v>
      </c>
      <c r="S673" s="8" t="str">
        <f t="shared" si="102"/>
        <v>25</v>
      </c>
      <c r="T673" s="8" t="str">
        <f t="shared" si="109"/>
        <v>Feb</v>
      </c>
      <c r="U673" s="8" t="str">
        <f t="shared" si="103"/>
        <v>2016</v>
      </c>
      <c r="V673" s="8">
        <f t="shared" si="104"/>
        <v>42437.25</v>
      </c>
      <c r="W673" t="str">
        <f t="shared" si="105"/>
        <v>08</v>
      </c>
      <c r="X673" t="str">
        <f t="shared" si="106"/>
        <v>03</v>
      </c>
      <c r="Y673" t="str">
        <f t="shared" si="107"/>
        <v>2016</v>
      </c>
      <c r="Z673" s="17">
        <f t="shared" si="108"/>
        <v>12</v>
      </c>
    </row>
    <row r="674" spans="1:26" ht="31.2" x14ac:dyDescent="0.3">
      <c r="A674">
        <v>671</v>
      </c>
      <c r="B674" s="4" t="s">
        <v>1382</v>
      </c>
      <c r="C674" s="3" t="s">
        <v>1383</v>
      </c>
      <c r="D674">
        <v>97600</v>
      </c>
      <c r="E674">
        <v>119127</v>
      </c>
      <c r="F674" s="17">
        <f t="shared" si="100"/>
        <v>122.05635245901641</v>
      </c>
      <c r="G674" t="s">
        <v>20</v>
      </c>
      <c r="H674">
        <v>1073</v>
      </c>
      <c r="I674" t="s">
        <v>21</v>
      </c>
      <c r="J674" t="s">
        <v>22</v>
      </c>
      <c r="K674">
        <v>1280552400</v>
      </c>
      <c r="L674">
        <v>1280898000</v>
      </c>
      <c r="M674" t="b">
        <v>0</v>
      </c>
      <c r="N674" t="b">
        <v>1</v>
      </c>
      <c r="O674" t="s">
        <v>33</v>
      </c>
      <c r="P674" t="s">
        <v>2042</v>
      </c>
      <c r="Q674" t="s">
        <v>2043</v>
      </c>
      <c r="R674" s="8">
        <f t="shared" si="101"/>
        <v>40390.208333333336</v>
      </c>
      <c r="S674" s="8" t="str">
        <f t="shared" si="102"/>
        <v>31</v>
      </c>
      <c r="T674" s="8" t="str">
        <f t="shared" si="109"/>
        <v>Jul</v>
      </c>
      <c r="U674" s="8" t="str">
        <f t="shared" si="103"/>
        <v>2010</v>
      </c>
      <c r="V674" s="8">
        <f t="shared" si="104"/>
        <v>40394.208333333336</v>
      </c>
      <c r="W674" t="str">
        <f t="shared" si="105"/>
        <v>04</v>
      </c>
      <c r="X674" t="str">
        <f t="shared" si="106"/>
        <v>08</v>
      </c>
      <c r="Y674" t="str">
        <f t="shared" si="107"/>
        <v>2010</v>
      </c>
      <c r="Z674" s="17">
        <f t="shared" si="108"/>
        <v>4</v>
      </c>
    </row>
    <row r="675" spans="1:26" x14ac:dyDescent="0.3">
      <c r="A675">
        <v>672</v>
      </c>
      <c r="B675" s="4" t="s">
        <v>1384</v>
      </c>
      <c r="C675" s="3" t="s">
        <v>1385</v>
      </c>
      <c r="D675">
        <v>197900</v>
      </c>
      <c r="E675">
        <v>110689</v>
      </c>
      <c r="F675" s="17">
        <f t="shared" si="100"/>
        <v>55.931783729156137</v>
      </c>
      <c r="G675" t="s">
        <v>14</v>
      </c>
      <c r="H675">
        <v>4428</v>
      </c>
      <c r="I675" t="s">
        <v>26</v>
      </c>
      <c r="J675" t="s">
        <v>27</v>
      </c>
      <c r="K675">
        <v>1521608400</v>
      </c>
      <c r="L675">
        <v>1522472400</v>
      </c>
      <c r="M675" t="b">
        <v>0</v>
      </c>
      <c r="N675" t="b">
        <v>0</v>
      </c>
      <c r="O675" t="s">
        <v>33</v>
      </c>
      <c r="P675" t="s">
        <v>2042</v>
      </c>
      <c r="Q675" t="s">
        <v>2043</v>
      </c>
      <c r="R675" s="8">
        <f t="shared" si="101"/>
        <v>43180.208333333328</v>
      </c>
      <c r="S675" s="8" t="str">
        <f t="shared" si="102"/>
        <v>21</v>
      </c>
      <c r="T675" s="8" t="str">
        <f t="shared" si="109"/>
        <v>Mar</v>
      </c>
      <c r="U675" s="8" t="str">
        <f t="shared" si="103"/>
        <v>2018</v>
      </c>
      <c r="V675" s="8">
        <f t="shared" si="104"/>
        <v>43190.208333333328</v>
      </c>
      <c r="W675" t="str">
        <f t="shared" si="105"/>
        <v>31</v>
      </c>
      <c r="X675" t="str">
        <f t="shared" si="106"/>
        <v>03</v>
      </c>
      <c r="Y675" t="str">
        <f t="shared" si="107"/>
        <v>2018</v>
      </c>
      <c r="Z675" s="17">
        <f t="shared" si="108"/>
        <v>10</v>
      </c>
    </row>
    <row r="676" spans="1:26" x14ac:dyDescent="0.3">
      <c r="A676">
        <v>673</v>
      </c>
      <c r="B676" s="4" t="s">
        <v>1386</v>
      </c>
      <c r="C676" s="3" t="s">
        <v>1387</v>
      </c>
      <c r="D676">
        <v>5600</v>
      </c>
      <c r="E676">
        <v>2445</v>
      </c>
      <c r="F676" s="17">
        <f t="shared" si="100"/>
        <v>43.660714285714285</v>
      </c>
      <c r="G676" t="s">
        <v>14</v>
      </c>
      <c r="H676">
        <v>58</v>
      </c>
      <c r="I676" t="s">
        <v>107</v>
      </c>
      <c r="J676" t="s">
        <v>108</v>
      </c>
      <c r="K676">
        <v>1460696400</v>
      </c>
      <c r="L676">
        <v>1462510800</v>
      </c>
      <c r="M676" t="b">
        <v>0</v>
      </c>
      <c r="N676" t="b">
        <v>0</v>
      </c>
      <c r="O676" t="s">
        <v>60</v>
      </c>
      <c r="P676" t="s">
        <v>2038</v>
      </c>
      <c r="Q676" t="s">
        <v>2048</v>
      </c>
      <c r="R676" s="8">
        <f t="shared" si="101"/>
        <v>42475.208333333328</v>
      </c>
      <c r="S676" s="8" t="str">
        <f t="shared" si="102"/>
        <v>15</v>
      </c>
      <c r="T676" s="8" t="str">
        <f t="shared" si="109"/>
        <v>Apr</v>
      </c>
      <c r="U676" s="8" t="str">
        <f t="shared" si="103"/>
        <v>2016</v>
      </c>
      <c r="V676" s="8">
        <f t="shared" si="104"/>
        <v>42496.208333333328</v>
      </c>
      <c r="W676" t="str">
        <f t="shared" si="105"/>
        <v>06</v>
      </c>
      <c r="X676" t="str">
        <f t="shared" si="106"/>
        <v>05</v>
      </c>
      <c r="Y676" t="str">
        <f t="shared" si="107"/>
        <v>2016</v>
      </c>
      <c r="Z676" s="17">
        <f t="shared" si="108"/>
        <v>21</v>
      </c>
    </row>
    <row r="677" spans="1:26" x14ac:dyDescent="0.3">
      <c r="A677">
        <v>674</v>
      </c>
      <c r="B677" s="4" t="s">
        <v>1388</v>
      </c>
      <c r="C677" s="3" t="s">
        <v>1389</v>
      </c>
      <c r="D677">
        <v>170700</v>
      </c>
      <c r="E677">
        <v>57250</v>
      </c>
      <c r="F677" s="17">
        <f t="shared" si="100"/>
        <v>33.53837141183363</v>
      </c>
      <c r="G677" t="s">
        <v>74</v>
      </c>
      <c r="H677">
        <v>1218</v>
      </c>
      <c r="I677" t="s">
        <v>21</v>
      </c>
      <c r="J677" t="s">
        <v>22</v>
      </c>
      <c r="K677">
        <v>1313730000</v>
      </c>
      <c r="L677">
        <v>1317790800</v>
      </c>
      <c r="M677" t="b">
        <v>0</v>
      </c>
      <c r="N677" t="b">
        <v>0</v>
      </c>
      <c r="O677" t="s">
        <v>122</v>
      </c>
      <c r="P677" t="s">
        <v>2057</v>
      </c>
      <c r="Q677" t="s">
        <v>2058</v>
      </c>
      <c r="R677" s="8">
        <f t="shared" si="101"/>
        <v>40774.208333333336</v>
      </c>
      <c r="S677" s="8" t="str">
        <f t="shared" si="102"/>
        <v>19</v>
      </c>
      <c r="T677" s="8" t="str">
        <f t="shared" si="109"/>
        <v>Aug</v>
      </c>
      <c r="U677" s="8" t="str">
        <f t="shared" si="103"/>
        <v>2011</v>
      </c>
      <c r="V677" s="8">
        <f t="shared" si="104"/>
        <v>40821.208333333336</v>
      </c>
      <c r="W677" t="str">
        <f t="shared" si="105"/>
        <v>05</v>
      </c>
      <c r="X677" t="str">
        <f t="shared" si="106"/>
        <v>10</v>
      </c>
      <c r="Y677" t="str">
        <f t="shared" si="107"/>
        <v>2011</v>
      </c>
      <c r="Z677" s="17">
        <f t="shared" si="108"/>
        <v>47</v>
      </c>
    </row>
    <row r="678" spans="1:26" x14ac:dyDescent="0.3">
      <c r="A678">
        <v>675</v>
      </c>
      <c r="B678" s="4" t="s">
        <v>1390</v>
      </c>
      <c r="C678" s="3" t="s">
        <v>1391</v>
      </c>
      <c r="D678">
        <v>9700</v>
      </c>
      <c r="E678">
        <v>11929</v>
      </c>
      <c r="F678" s="17">
        <f t="shared" si="100"/>
        <v>122.97938144329896</v>
      </c>
      <c r="G678" t="s">
        <v>20</v>
      </c>
      <c r="H678">
        <v>331</v>
      </c>
      <c r="I678" t="s">
        <v>21</v>
      </c>
      <c r="J678" t="s">
        <v>22</v>
      </c>
      <c r="K678">
        <v>1568178000</v>
      </c>
      <c r="L678">
        <v>1568782800</v>
      </c>
      <c r="M678" t="b">
        <v>0</v>
      </c>
      <c r="N678" t="b">
        <v>0</v>
      </c>
      <c r="O678" t="s">
        <v>1029</v>
      </c>
      <c r="P678" t="s">
        <v>2067</v>
      </c>
      <c r="Q678" t="s">
        <v>2068</v>
      </c>
      <c r="R678" s="8">
        <f t="shared" si="101"/>
        <v>43719.208333333328</v>
      </c>
      <c r="S678" s="8" t="str">
        <f t="shared" si="102"/>
        <v>11</v>
      </c>
      <c r="T678" s="8" t="str">
        <f t="shared" si="109"/>
        <v>Sep</v>
      </c>
      <c r="U678" s="8" t="str">
        <f t="shared" si="103"/>
        <v>2019</v>
      </c>
      <c r="V678" s="8">
        <f t="shared" si="104"/>
        <v>43726.208333333328</v>
      </c>
      <c r="W678" t="str">
        <f t="shared" si="105"/>
        <v>18</v>
      </c>
      <c r="X678" t="str">
        <f t="shared" si="106"/>
        <v>09</v>
      </c>
      <c r="Y678" t="str">
        <f t="shared" si="107"/>
        <v>2019</v>
      </c>
      <c r="Z678" s="17">
        <f t="shared" si="108"/>
        <v>7</v>
      </c>
    </row>
    <row r="679" spans="1:26" x14ac:dyDescent="0.3">
      <c r="A679">
        <v>676</v>
      </c>
      <c r="B679" s="4" t="s">
        <v>1392</v>
      </c>
      <c r="C679" s="3" t="s">
        <v>1393</v>
      </c>
      <c r="D679">
        <v>62300</v>
      </c>
      <c r="E679">
        <v>118214</v>
      </c>
      <c r="F679" s="17">
        <f t="shared" si="100"/>
        <v>189.74959871589084</v>
      </c>
      <c r="G679" t="s">
        <v>20</v>
      </c>
      <c r="H679">
        <v>1170</v>
      </c>
      <c r="I679" t="s">
        <v>21</v>
      </c>
      <c r="J679" t="s">
        <v>22</v>
      </c>
      <c r="K679">
        <v>1348635600</v>
      </c>
      <c r="L679">
        <v>1349413200</v>
      </c>
      <c r="M679" t="b">
        <v>0</v>
      </c>
      <c r="N679" t="b">
        <v>0</v>
      </c>
      <c r="O679" t="s">
        <v>122</v>
      </c>
      <c r="P679" t="s">
        <v>2057</v>
      </c>
      <c r="Q679" t="s">
        <v>2058</v>
      </c>
      <c r="R679" s="8">
        <f t="shared" si="101"/>
        <v>41178.208333333336</v>
      </c>
      <c r="S679" s="8" t="str">
        <f t="shared" si="102"/>
        <v>26</v>
      </c>
      <c r="T679" s="8" t="str">
        <f t="shared" si="109"/>
        <v>Sep</v>
      </c>
      <c r="U679" s="8" t="str">
        <f t="shared" si="103"/>
        <v>2012</v>
      </c>
      <c r="V679" s="8">
        <f t="shared" si="104"/>
        <v>41187.208333333336</v>
      </c>
      <c r="W679" t="str">
        <f t="shared" si="105"/>
        <v>05</v>
      </c>
      <c r="X679" t="str">
        <f t="shared" si="106"/>
        <v>10</v>
      </c>
      <c r="Y679" t="str">
        <f t="shared" si="107"/>
        <v>2012</v>
      </c>
      <c r="Z679" s="17">
        <f t="shared" si="108"/>
        <v>9</v>
      </c>
    </row>
    <row r="680" spans="1:26" x14ac:dyDescent="0.3">
      <c r="A680">
        <v>677</v>
      </c>
      <c r="B680" s="4" t="s">
        <v>1394</v>
      </c>
      <c r="C680" s="3" t="s">
        <v>1395</v>
      </c>
      <c r="D680">
        <v>5300</v>
      </c>
      <c r="E680">
        <v>4432</v>
      </c>
      <c r="F680" s="17">
        <f t="shared" si="100"/>
        <v>83.622641509433961</v>
      </c>
      <c r="G680" t="s">
        <v>14</v>
      </c>
      <c r="H680">
        <v>111</v>
      </c>
      <c r="I680" t="s">
        <v>21</v>
      </c>
      <c r="J680" t="s">
        <v>22</v>
      </c>
      <c r="K680">
        <v>1468126800</v>
      </c>
      <c r="L680">
        <v>1472446800</v>
      </c>
      <c r="M680" t="b">
        <v>0</v>
      </c>
      <c r="N680" t="b">
        <v>0</v>
      </c>
      <c r="O680" t="s">
        <v>119</v>
      </c>
      <c r="P680" t="s">
        <v>2050</v>
      </c>
      <c r="Q680" t="s">
        <v>2056</v>
      </c>
      <c r="R680" s="8">
        <f t="shared" si="101"/>
        <v>42561.208333333328</v>
      </c>
      <c r="S680" s="8" t="str">
        <f t="shared" si="102"/>
        <v>10</v>
      </c>
      <c r="T680" s="8" t="str">
        <f t="shared" si="109"/>
        <v>Jul</v>
      </c>
      <c r="U680" s="8" t="str">
        <f t="shared" si="103"/>
        <v>2016</v>
      </c>
      <c r="V680" s="8">
        <f t="shared" si="104"/>
        <v>42611.208333333328</v>
      </c>
      <c r="W680" t="str">
        <f t="shared" si="105"/>
        <v>29</v>
      </c>
      <c r="X680" t="str">
        <f t="shared" si="106"/>
        <v>08</v>
      </c>
      <c r="Y680" t="str">
        <f t="shared" si="107"/>
        <v>2016</v>
      </c>
      <c r="Z680" s="17">
        <f t="shared" si="108"/>
        <v>50</v>
      </c>
    </row>
    <row r="681" spans="1:26" x14ac:dyDescent="0.3">
      <c r="A681">
        <v>678</v>
      </c>
      <c r="B681" s="4" t="s">
        <v>1396</v>
      </c>
      <c r="C681" s="3" t="s">
        <v>1397</v>
      </c>
      <c r="D681">
        <v>99500</v>
      </c>
      <c r="E681">
        <v>17879</v>
      </c>
      <c r="F681" s="17">
        <f t="shared" si="100"/>
        <v>17.968844221105527</v>
      </c>
      <c r="G681" t="s">
        <v>74</v>
      </c>
      <c r="H681">
        <v>215</v>
      </c>
      <c r="I681" t="s">
        <v>21</v>
      </c>
      <c r="J681" t="s">
        <v>22</v>
      </c>
      <c r="K681">
        <v>1547877600</v>
      </c>
      <c r="L681">
        <v>1548050400</v>
      </c>
      <c r="M681" t="b">
        <v>0</v>
      </c>
      <c r="N681" t="b">
        <v>0</v>
      </c>
      <c r="O681" t="s">
        <v>53</v>
      </c>
      <c r="P681" t="s">
        <v>2044</v>
      </c>
      <c r="Q681" t="s">
        <v>2047</v>
      </c>
      <c r="R681" s="8">
        <f t="shared" si="101"/>
        <v>43484.25</v>
      </c>
      <c r="S681" s="8" t="str">
        <f t="shared" si="102"/>
        <v>19</v>
      </c>
      <c r="T681" s="8" t="str">
        <f t="shared" si="109"/>
        <v>Jan</v>
      </c>
      <c r="U681" s="8" t="str">
        <f t="shared" si="103"/>
        <v>2019</v>
      </c>
      <c r="V681" s="8">
        <f t="shared" si="104"/>
        <v>43486.25</v>
      </c>
      <c r="W681" t="str">
        <f t="shared" si="105"/>
        <v>21</v>
      </c>
      <c r="X681" t="str">
        <f t="shared" si="106"/>
        <v>01</v>
      </c>
      <c r="Y681" t="str">
        <f t="shared" si="107"/>
        <v>2019</v>
      </c>
      <c r="Z681" s="17">
        <f t="shared" si="108"/>
        <v>2</v>
      </c>
    </row>
    <row r="682" spans="1:26" x14ac:dyDescent="0.3">
      <c r="A682">
        <v>679</v>
      </c>
      <c r="B682" s="4" t="s">
        <v>668</v>
      </c>
      <c r="C682" s="3" t="s">
        <v>1398</v>
      </c>
      <c r="D682">
        <v>1400</v>
      </c>
      <c r="E682">
        <v>14511</v>
      </c>
      <c r="F682" s="17">
        <f t="shared" si="100"/>
        <v>1036.5</v>
      </c>
      <c r="G682" t="s">
        <v>20</v>
      </c>
      <c r="H682">
        <v>363</v>
      </c>
      <c r="I682" t="s">
        <v>21</v>
      </c>
      <c r="J682" t="s">
        <v>22</v>
      </c>
      <c r="K682">
        <v>1571374800</v>
      </c>
      <c r="L682">
        <v>1571806800</v>
      </c>
      <c r="M682" t="b">
        <v>0</v>
      </c>
      <c r="N682" t="b">
        <v>1</v>
      </c>
      <c r="O682" t="s">
        <v>17</v>
      </c>
      <c r="P682" t="s">
        <v>2036</v>
      </c>
      <c r="Q682" t="s">
        <v>2037</v>
      </c>
      <c r="R682" s="8">
        <f t="shared" si="101"/>
        <v>43756.208333333328</v>
      </c>
      <c r="S682" s="8" t="str">
        <f t="shared" si="102"/>
        <v>18</v>
      </c>
      <c r="T682" s="8" t="str">
        <f t="shared" si="109"/>
        <v>Oct</v>
      </c>
      <c r="U682" s="8" t="str">
        <f t="shared" si="103"/>
        <v>2019</v>
      </c>
      <c r="V682" s="8">
        <f t="shared" si="104"/>
        <v>43761.208333333328</v>
      </c>
      <c r="W682" t="str">
        <f t="shared" si="105"/>
        <v>23</v>
      </c>
      <c r="X682" t="str">
        <f t="shared" si="106"/>
        <v>10</v>
      </c>
      <c r="Y682" t="str">
        <f t="shared" si="107"/>
        <v>2019</v>
      </c>
      <c r="Z682" s="17">
        <f t="shared" si="108"/>
        <v>5</v>
      </c>
    </row>
    <row r="683" spans="1:26" ht="31.2" x14ac:dyDescent="0.3">
      <c r="A683">
        <v>680</v>
      </c>
      <c r="B683" s="4" t="s">
        <v>1399</v>
      </c>
      <c r="C683" s="3" t="s">
        <v>1400</v>
      </c>
      <c r="D683">
        <v>145600</v>
      </c>
      <c r="E683">
        <v>141822</v>
      </c>
      <c r="F683" s="17">
        <f t="shared" si="100"/>
        <v>97.405219780219781</v>
      </c>
      <c r="G683" t="s">
        <v>14</v>
      </c>
      <c r="H683">
        <v>2955</v>
      </c>
      <c r="I683" t="s">
        <v>21</v>
      </c>
      <c r="J683" t="s">
        <v>22</v>
      </c>
      <c r="K683">
        <v>1576303200</v>
      </c>
      <c r="L683">
        <v>1576476000</v>
      </c>
      <c r="M683" t="b">
        <v>0</v>
      </c>
      <c r="N683" t="b">
        <v>1</v>
      </c>
      <c r="O683" t="s">
        <v>292</v>
      </c>
      <c r="P683" t="s">
        <v>2053</v>
      </c>
      <c r="Q683" t="s">
        <v>2064</v>
      </c>
      <c r="R683" s="8">
        <f t="shared" si="101"/>
        <v>43813.25</v>
      </c>
      <c r="S683" s="8" t="str">
        <f t="shared" si="102"/>
        <v>14</v>
      </c>
      <c r="T683" s="8" t="str">
        <f t="shared" si="109"/>
        <v>Dec</v>
      </c>
      <c r="U683" s="8" t="str">
        <f t="shared" si="103"/>
        <v>2019</v>
      </c>
      <c r="V683" s="8">
        <f t="shared" si="104"/>
        <v>43815.25</v>
      </c>
      <c r="W683" t="str">
        <f t="shared" si="105"/>
        <v>16</v>
      </c>
      <c r="X683" t="str">
        <f t="shared" si="106"/>
        <v>12</v>
      </c>
      <c r="Y683" t="str">
        <f t="shared" si="107"/>
        <v>2019</v>
      </c>
      <c r="Z683" s="17">
        <f t="shared" si="108"/>
        <v>2</v>
      </c>
    </row>
    <row r="684" spans="1:26" ht="31.2" x14ac:dyDescent="0.3">
      <c r="A684">
        <v>681</v>
      </c>
      <c r="B684" s="4" t="s">
        <v>1401</v>
      </c>
      <c r="C684" s="3" t="s">
        <v>1402</v>
      </c>
      <c r="D684">
        <v>184100</v>
      </c>
      <c r="E684">
        <v>159037</v>
      </c>
      <c r="F684" s="17">
        <f t="shared" si="100"/>
        <v>86.386203150461711</v>
      </c>
      <c r="G684" t="s">
        <v>14</v>
      </c>
      <c r="H684">
        <v>1657</v>
      </c>
      <c r="I684" t="s">
        <v>21</v>
      </c>
      <c r="J684" t="s">
        <v>22</v>
      </c>
      <c r="K684">
        <v>1324447200</v>
      </c>
      <c r="L684">
        <v>1324965600</v>
      </c>
      <c r="M684" t="b">
        <v>0</v>
      </c>
      <c r="N684" t="b">
        <v>0</v>
      </c>
      <c r="O684" t="s">
        <v>33</v>
      </c>
      <c r="P684" t="s">
        <v>2042</v>
      </c>
      <c r="Q684" t="s">
        <v>2043</v>
      </c>
      <c r="R684" s="8">
        <f t="shared" si="101"/>
        <v>40898.25</v>
      </c>
      <c r="S684" s="8" t="str">
        <f t="shared" si="102"/>
        <v>21</v>
      </c>
      <c r="T684" s="8" t="str">
        <f t="shared" si="109"/>
        <v>Dec</v>
      </c>
      <c r="U684" s="8" t="str">
        <f t="shared" si="103"/>
        <v>2011</v>
      </c>
      <c r="V684" s="8">
        <f t="shared" si="104"/>
        <v>40904.25</v>
      </c>
      <c r="W684" t="str">
        <f t="shared" si="105"/>
        <v>27</v>
      </c>
      <c r="X684" t="str">
        <f t="shared" si="106"/>
        <v>12</v>
      </c>
      <c r="Y684" t="str">
        <f t="shared" si="107"/>
        <v>2011</v>
      </c>
      <c r="Z684" s="17">
        <f t="shared" si="108"/>
        <v>6</v>
      </c>
    </row>
    <row r="685" spans="1:26" x14ac:dyDescent="0.3">
      <c r="A685">
        <v>682</v>
      </c>
      <c r="B685" s="4" t="s">
        <v>1403</v>
      </c>
      <c r="C685" s="3" t="s">
        <v>1404</v>
      </c>
      <c r="D685">
        <v>5400</v>
      </c>
      <c r="E685">
        <v>8109</v>
      </c>
      <c r="F685" s="17">
        <f t="shared" si="100"/>
        <v>150.16666666666666</v>
      </c>
      <c r="G685" t="s">
        <v>20</v>
      </c>
      <c r="H685">
        <v>103</v>
      </c>
      <c r="I685" t="s">
        <v>21</v>
      </c>
      <c r="J685" t="s">
        <v>22</v>
      </c>
      <c r="K685">
        <v>1386741600</v>
      </c>
      <c r="L685">
        <v>1387519200</v>
      </c>
      <c r="M685" t="b">
        <v>0</v>
      </c>
      <c r="N685" t="b">
        <v>0</v>
      </c>
      <c r="O685" t="s">
        <v>33</v>
      </c>
      <c r="P685" t="s">
        <v>2042</v>
      </c>
      <c r="Q685" t="s">
        <v>2043</v>
      </c>
      <c r="R685" s="8">
        <f t="shared" si="101"/>
        <v>41619.25</v>
      </c>
      <c r="S685" s="8" t="str">
        <f t="shared" si="102"/>
        <v>11</v>
      </c>
      <c r="T685" s="8" t="str">
        <f t="shared" si="109"/>
        <v>Dec</v>
      </c>
      <c r="U685" s="8" t="str">
        <f t="shared" si="103"/>
        <v>2013</v>
      </c>
      <c r="V685" s="8">
        <f t="shared" si="104"/>
        <v>41628.25</v>
      </c>
      <c r="W685" t="str">
        <f t="shared" si="105"/>
        <v>20</v>
      </c>
      <c r="X685" t="str">
        <f t="shared" si="106"/>
        <v>12</v>
      </c>
      <c r="Y685" t="str">
        <f t="shared" si="107"/>
        <v>2013</v>
      </c>
      <c r="Z685" s="17">
        <f t="shared" si="108"/>
        <v>9</v>
      </c>
    </row>
    <row r="686" spans="1:26" x14ac:dyDescent="0.3">
      <c r="A686">
        <v>683</v>
      </c>
      <c r="B686" s="4" t="s">
        <v>1405</v>
      </c>
      <c r="C686" s="3" t="s">
        <v>1406</v>
      </c>
      <c r="D686">
        <v>2300</v>
      </c>
      <c r="E686">
        <v>8244</v>
      </c>
      <c r="F686" s="17">
        <f t="shared" si="100"/>
        <v>358.43478260869563</v>
      </c>
      <c r="G686" t="s">
        <v>20</v>
      </c>
      <c r="H686">
        <v>147</v>
      </c>
      <c r="I686" t="s">
        <v>21</v>
      </c>
      <c r="J686" t="s">
        <v>22</v>
      </c>
      <c r="K686">
        <v>1537074000</v>
      </c>
      <c r="L686">
        <v>1537246800</v>
      </c>
      <c r="M686" t="b">
        <v>0</v>
      </c>
      <c r="N686" t="b">
        <v>0</v>
      </c>
      <c r="O686" t="s">
        <v>33</v>
      </c>
      <c r="P686" t="s">
        <v>2042</v>
      </c>
      <c r="Q686" t="s">
        <v>2043</v>
      </c>
      <c r="R686" s="8">
        <f t="shared" si="101"/>
        <v>43359.208333333328</v>
      </c>
      <c r="S686" s="8" t="str">
        <f t="shared" si="102"/>
        <v>16</v>
      </c>
      <c r="T686" s="8" t="str">
        <f t="shared" si="109"/>
        <v>Sep</v>
      </c>
      <c r="U686" s="8" t="str">
        <f t="shared" si="103"/>
        <v>2018</v>
      </c>
      <c r="V686" s="8">
        <f t="shared" si="104"/>
        <v>43361.208333333328</v>
      </c>
      <c r="W686" t="str">
        <f t="shared" si="105"/>
        <v>18</v>
      </c>
      <c r="X686" t="str">
        <f t="shared" si="106"/>
        <v>09</v>
      </c>
      <c r="Y686" t="str">
        <f t="shared" si="107"/>
        <v>2018</v>
      </c>
      <c r="Z686" s="17">
        <f t="shared" si="108"/>
        <v>2</v>
      </c>
    </row>
    <row r="687" spans="1:26" x14ac:dyDescent="0.3">
      <c r="A687">
        <v>684</v>
      </c>
      <c r="B687" s="4" t="s">
        <v>1407</v>
      </c>
      <c r="C687" s="3" t="s">
        <v>1408</v>
      </c>
      <c r="D687">
        <v>1400</v>
      </c>
      <c r="E687">
        <v>7600</v>
      </c>
      <c r="F687" s="17">
        <f t="shared" si="100"/>
        <v>542.85714285714289</v>
      </c>
      <c r="G687" t="s">
        <v>20</v>
      </c>
      <c r="H687">
        <v>110</v>
      </c>
      <c r="I687" t="s">
        <v>15</v>
      </c>
      <c r="J687" t="s">
        <v>16</v>
      </c>
      <c r="K687">
        <v>1277787600</v>
      </c>
      <c r="L687">
        <v>1279515600</v>
      </c>
      <c r="M687" t="b">
        <v>0</v>
      </c>
      <c r="N687" t="b">
        <v>0</v>
      </c>
      <c r="O687" t="s">
        <v>68</v>
      </c>
      <c r="P687" t="s">
        <v>2050</v>
      </c>
      <c r="Q687" t="s">
        <v>2051</v>
      </c>
      <c r="R687" s="8">
        <f t="shared" si="101"/>
        <v>40358.208333333336</v>
      </c>
      <c r="S687" s="8" t="str">
        <f t="shared" si="102"/>
        <v>29</v>
      </c>
      <c r="T687" s="8" t="str">
        <f t="shared" si="109"/>
        <v>Jun</v>
      </c>
      <c r="U687" s="8" t="str">
        <f t="shared" si="103"/>
        <v>2010</v>
      </c>
      <c r="V687" s="8">
        <f t="shared" si="104"/>
        <v>40378.208333333336</v>
      </c>
      <c r="W687" t="str">
        <f t="shared" si="105"/>
        <v>19</v>
      </c>
      <c r="X687" t="str">
        <f t="shared" si="106"/>
        <v>07</v>
      </c>
      <c r="Y687" t="str">
        <f t="shared" si="107"/>
        <v>2010</v>
      </c>
      <c r="Z687" s="17">
        <f t="shared" si="108"/>
        <v>20</v>
      </c>
    </row>
    <row r="688" spans="1:26" x14ac:dyDescent="0.3">
      <c r="A688">
        <v>685</v>
      </c>
      <c r="B688" s="4" t="s">
        <v>1409</v>
      </c>
      <c r="C688" s="3" t="s">
        <v>1410</v>
      </c>
      <c r="D688">
        <v>140000</v>
      </c>
      <c r="E688">
        <v>94501</v>
      </c>
      <c r="F688" s="17">
        <f t="shared" si="100"/>
        <v>67.500714285714281</v>
      </c>
      <c r="G688" t="s">
        <v>14</v>
      </c>
      <c r="H688">
        <v>926</v>
      </c>
      <c r="I688" t="s">
        <v>15</v>
      </c>
      <c r="J688" t="s">
        <v>16</v>
      </c>
      <c r="K688">
        <v>1440306000</v>
      </c>
      <c r="L688">
        <v>1442379600</v>
      </c>
      <c r="M688" t="b">
        <v>0</v>
      </c>
      <c r="N688" t="b">
        <v>0</v>
      </c>
      <c r="O688" t="s">
        <v>33</v>
      </c>
      <c r="P688" t="s">
        <v>2042</v>
      </c>
      <c r="Q688" t="s">
        <v>2043</v>
      </c>
      <c r="R688" s="8">
        <f t="shared" si="101"/>
        <v>42239.208333333328</v>
      </c>
      <c r="S688" s="8" t="str">
        <f t="shared" si="102"/>
        <v>23</v>
      </c>
      <c r="T688" s="8" t="str">
        <f t="shared" si="109"/>
        <v>Aug</v>
      </c>
      <c r="U688" s="8" t="str">
        <f t="shared" si="103"/>
        <v>2015</v>
      </c>
      <c r="V688" s="8">
        <f t="shared" si="104"/>
        <v>42263.208333333328</v>
      </c>
      <c r="W688" t="str">
        <f t="shared" si="105"/>
        <v>16</v>
      </c>
      <c r="X688" t="str">
        <f t="shared" si="106"/>
        <v>09</v>
      </c>
      <c r="Y688" t="str">
        <f t="shared" si="107"/>
        <v>2015</v>
      </c>
      <c r="Z688" s="17">
        <f t="shared" si="108"/>
        <v>24</v>
      </c>
    </row>
    <row r="689" spans="1:26" x14ac:dyDescent="0.3">
      <c r="A689">
        <v>686</v>
      </c>
      <c r="B689" s="4" t="s">
        <v>1411</v>
      </c>
      <c r="C689" s="3" t="s">
        <v>1412</v>
      </c>
      <c r="D689">
        <v>7500</v>
      </c>
      <c r="E689">
        <v>14381</v>
      </c>
      <c r="F689" s="17">
        <f t="shared" si="100"/>
        <v>191.74666666666667</v>
      </c>
      <c r="G689" t="s">
        <v>20</v>
      </c>
      <c r="H689">
        <v>134</v>
      </c>
      <c r="I689" t="s">
        <v>21</v>
      </c>
      <c r="J689" t="s">
        <v>22</v>
      </c>
      <c r="K689">
        <v>1522126800</v>
      </c>
      <c r="L689">
        <v>1523077200</v>
      </c>
      <c r="M689" t="b">
        <v>0</v>
      </c>
      <c r="N689" t="b">
        <v>0</v>
      </c>
      <c r="O689" t="s">
        <v>65</v>
      </c>
      <c r="P689" t="s">
        <v>2040</v>
      </c>
      <c r="Q689" t="s">
        <v>2049</v>
      </c>
      <c r="R689" s="8">
        <f t="shared" si="101"/>
        <v>43186.208333333328</v>
      </c>
      <c r="S689" s="8" t="str">
        <f t="shared" si="102"/>
        <v>27</v>
      </c>
      <c r="T689" s="8" t="str">
        <f t="shared" si="109"/>
        <v>Mar</v>
      </c>
      <c r="U689" s="8" t="str">
        <f t="shared" si="103"/>
        <v>2018</v>
      </c>
      <c r="V689" s="8">
        <f t="shared" si="104"/>
        <v>43197.208333333328</v>
      </c>
      <c r="W689" t="str">
        <f t="shared" si="105"/>
        <v>07</v>
      </c>
      <c r="X689" t="str">
        <f t="shared" si="106"/>
        <v>04</v>
      </c>
      <c r="Y689" t="str">
        <f t="shared" si="107"/>
        <v>2018</v>
      </c>
      <c r="Z689" s="17">
        <f t="shared" si="108"/>
        <v>11</v>
      </c>
    </row>
    <row r="690" spans="1:26" x14ac:dyDescent="0.3">
      <c r="A690">
        <v>687</v>
      </c>
      <c r="B690" s="4" t="s">
        <v>1413</v>
      </c>
      <c r="C690" s="3" t="s">
        <v>1414</v>
      </c>
      <c r="D690">
        <v>1500</v>
      </c>
      <c r="E690">
        <v>13980</v>
      </c>
      <c r="F690" s="17">
        <f t="shared" si="100"/>
        <v>932</v>
      </c>
      <c r="G690" t="s">
        <v>20</v>
      </c>
      <c r="H690">
        <v>269</v>
      </c>
      <c r="I690" t="s">
        <v>21</v>
      </c>
      <c r="J690" t="s">
        <v>22</v>
      </c>
      <c r="K690">
        <v>1489298400</v>
      </c>
      <c r="L690">
        <v>1489554000</v>
      </c>
      <c r="M690" t="b">
        <v>0</v>
      </c>
      <c r="N690" t="b">
        <v>0</v>
      </c>
      <c r="O690" t="s">
        <v>33</v>
      </c>
      <c r="P690" t="s">
        <v>2042</v>
      </c>
      <c r="Q690" t="s">
        <v>2043</v>
      </c>
      <c r="R690" s="8">
        <f t="shared" si="101"/>
        <v>42806.25</v>
      </c>
      <c r="S690" s="8" t="str">
        <f t="shared" si="102"/>
        <v>12</v>
      </c>
      <c r="T690" s="8" t="str">
        <f t="shared" si="109"/>
        <v>Mar</v>
      </c>
      <c r="U690" s="8" t="str">
        <f t="shared" si="103"/>
        <v>2017</v>
      </c>
      <c r="V690" s="8">
        <f t="shared" si="104"/>
        <v>42809.208333333328</v>
      </c>
      <c r="W690" t="str">
        <f t="shared" si="105"/>
        <v>15</v>
      </c>
      <c r="X690" t="str">
        <f t="shared" si="106"/>
        <v>03</v>
      </c>
      <c r="Y690" t="str">
        <f t="shared" si="107"/>
        <v>2017</v>
      </c>
      <c r="Z690" s="17">
        <f t="shared" si="108"/>
        <v>2.9583333333284827</v>
      </c>
    </row>
    <row r="691" spans="1:26" x14ac:dyDescent="0.3">
      <c r="A691">
        <v>688</v>
      </c>
      <c r="B691" s="4" t="s">
        <v>1415</v>
      </c>
      <c r="C691" s="3" t="s">
        <v>1416</v>
      </c>
      <c r="D691">
        <v>2900</v>
      </c>
      <c r="E691">
        <v>12449</v>
      </c>
      <c r="F691" s="17">
        <f t="shared" si="100"/>
        <v>429.27586206896552</v>
      </c>
      <c r="G691" t="s">
        <v>20</v>
      </c>
      <c r="H691">
        <v>175</v>
      </c>
      <c r="I691" t="s">
        <v>21</v>
      </c>
      <c r="J691" t="s">
        <v>22</v>
      </c>
      <c r="K691">
        <v>1547100000</v>
      </c>
      <c r="L691">
        <v>1548482400</v>
      </c>
      <c r="M691" t="b">
        <v>0</v>
      </c>
      <c r="N691" t="b">
        <v>1</v>
      </c>
      <c r="O691" t="s">
        <v>269</v>
      </c>
      <c r="P691" t="s">
        <v>2044</v>
      </c>
      <c r="Q691" t="s">
        <v>2063</v>
      </c>
      <c r="R691" s="8">
        <f t="shared" si="101"/>
        <v>43475.25</v>
      </c>
      <c r="S691" s="8" t="str">
        <f t="shared" si="102"/>
        <v>10</v>
      </c>
      <c r="T691" s="8" t="str">
        <f t="shared" si="109"/>
        <v>Jan</v>
      </c>
      <c r="U691" s="8" t="str">
        <f t="shared" si="103"/>
        <v>2019</v>
      </c>
      <c r="V691" s="8">
        <f t="shared" si="104"/>
        <v>43491.25</v>
      </c>
      <c r="W691" t="str">
        <f t="shared" si="105"/>
        <v>26</v>
      </c>
      <c r="X691" t="str">
        <f t="shared" si="106"/>
        <v>01</v>
      </c>
      <c r="Y691" t="str">
        <f t="shared" si="107"/>
        <v>2019</v>
      </c>
      <c r="Z691" s="17">
        <f t="shared" si="108"/>
        <v>16</v>
      </c>
    </row>
    <row r="692" spans="1:26" x14ac:dyDescent="0.3">
      <c r="A692">
        <v>689</v>
      </c>
      <c r="B692" s="4" t="s">
        <v>1417</v>
      </c>
      <c r="C692" s="3" t="s">
        <v>1418</v>
      </c>
      <c r="D692">
        <v>7300</v>
      </c>
      <c r="E692">
        <v>7348</v>
      </c>
      <c r="F692" s="17">
        <f t="shared" si="100"/>
        <v>100.65753424657535</v>
      </c>
      <c r="G692" t="s">
        <v>20</v>
      </c>
      <c r="H692">
        <v>69</v>
      </c>
      <c r="I692" t="s">
        <v>21</v>
      </c>
      <c r="J692" t="s">
        <v>22</v>
      </c>
      <c r="K692">
        <v>1383022800</v>
      </c>
      <c r="L692">
        <v>1384063200</v>
      </c>
      <c r="M692" t="b">
        <v>0</v>
      </c>
      <c r="N692" t="b">
        <v>0</v>
      </c>
      <c r="O692" t="s">
        <v>28</v>
      </c>
      <c r="P692" t="s">
        <v>2040</v>
      </c>
      <c r="Q692" t="s">
        <v>2041</v>
      </c>
      <c r="R692" s="8">
        <f t="shared" si="101"/>
        <v>41576.208333333336</v>
      </c>
      <c r="S692" s="8" t="str">
        <f t="shared" si="102"/>
        <v>29</v>
      </c>
      <c r="T692" s="8" t="str">
        <f t="shared" si="109"/>
        <v>Oct</v>
      </c>
      <c r="U692" s="8" t="str">
        <f t="shared" si="103"/>
        <v>2013</v>
      </c>
      <c r="V692" s="8">
        <f t="shared" si="104"/>
        <v>41588.25</v>
      </c>
      <c r="W692" t="str">
        <f t="shared" si="105"/>
        <v>10</v>
      </c>
      <c r="X692" t="str">
        <f t="shared" si="106"/>
        <v>11</v>
      </c>
      <c r="Y692" t="str">
        <f t="shared" si="107"/>
        <v>2013</v>
      </c>
      <c r="Z692" s="17">
        <f t="shared" si="108"/>
        <v>12.041666666664241</v>
      </c>
    </row>
    <row r="693" spans="1:26" x14ac:dyDescent="0.3">
      <c r="A693">
        <v>690</v>
      </c>
      <c r="B693" s="4" t="s">
        <v>1419</v>
      </c>
      <c r="C693" s="3" t="s">
        <v>1420</v>
      </c>
      <c r="D693">
        <v>3600</v>
      </c>
      <c r="E693">
        <v>8158</v>
      </c>
      <c r="F693" s="17">
        <f t="shared" si="100"/>
        <v>226.61111111111109</v>
      </c>
      <c r="G693" t="s">
        <v>20</v>
      </c>
      <c r="H693">
        <v>190</v>
      </c>
      <c r="I693" t="s">
        <v>21</v>
      </c>
      <c r="J693" t="s">
        <v>22</v>
      </c>
      <c r="K693">
        <v>1322373600</v>
      </c>
      <c r="L693">
        <v>1322892000</v>
      </c>
      <c r="M693" t="b">
        <v>0</v>
      </c>
      <c r="N693" t="b">
        <v>1</v>
      </c>
      <c r="O693" t="s">
        <v>42</v>
      </c>
      <c r="P693" t="s">
        <v>2044</v>
      </c>
      <c r="Q693" t="s">
        <v>2045</v>
      </c>
      <c r="R693" s="8">
        <f t="shared" si="101"/>
        <v>40874.25</v>
      </c>
      <c r="S693" s="8" t="str">
        <f t="shared" si="102"/>
        <v>27</v>
      </c>
      <c r="T693" s="8" t="str">
        <f t="shared" si="109"/>
        <v>Nov</v>
      </c>
      <c r="U693" s="8" t="str">
        <f t="shared" si="103"/>
        <v>2011</v>
      </c>
      <c r="V693" s="8">
        <f t="shared" si="104"/>
        <v>40880.25</v>
      </c>
      <c r="W693" t="str">
        <f t="shared" si="105"/>
        <v>03</v>
      </c>
      <c r="X693" t="str">
        <f t="shared" si="106"/>
        <v>12</v>
      </c>
      <c r="Y693" t="str">
        <f t="shared" si="107"/>
        <v>2011</v>
      </c>
      <c r="Z693" s="17">
        <f t="shared" si="108"/>
        <v>6</v>
      </c>
    </row>
    <row r="694" spans="1:26" x14ac:dyDescent="0.3">
      <c r="A694">
        <v>691</v>
      </c>
      <c r="B694" s="4" t="s">
        <v>1421</v>
      </c>
      <c r="C694" s="3" t="s">
        <v>1422</v>
      </c>
      <c r="D694">
        <v>5000</v>
      </c>
      <c r="E694">
        <v>7119</v>
      </c>
      <c r="F694" s="17">
        <f t="shared" si="100"/>
        <v>142.38</v>
      </c>
      <c r="G694" t="s">
        <v>20</v>
      </c>
      <c r="H694">
        <v>237</v>
      </c>
      <c r="I694" t="s">
        <v>21</v>
      </c>
      <c r="J694" t="s">
        <v>22</v>
      </c>
      <c r="K694">
        <v>1349240400</v>
      </c>
      <c r="L694">
        <v>1350709200</v>
      </c>
      <c r="M694" t="b">
        <v>1</v>
      </c>
      <c r="N694" t="b">
        <v>1</v>
      </c>
      <c r="O694" t="s">
        <v>42</v>
      </c>
      <c r="P694" t="s">
        <v>2044</v>
      </c>
      <c r="Q694" t="s">
        <v>2045</v>
      </c>
      <c r="R694" s="8">
        <f t="shared" si="101"/>
        <v>41185.208333333336</v>
      </c>
      <c r="S694" s="8" t="str">
        <f t="shared" si="102"/>
        <v>03</v>
      </c>
      <c r="T694" s="8" t="str">
        <f t="shared" si="109"/>
        <v>Oct</v>
      </c>
      <c r="U694" s="8" t="str">
        <f t="shared" si="103"/>
        <v>2012</v>
      </c>
      <c r="V694" s="8">
        <f t="shared" si="104"/>
        <v>41202.208333333336</v>
      </c>
      <c r="W694" t="str">
        <f t="shared" si="105"/>
        <v>20</v>
      </c>
      <c r="X694" t="str">
        <f t="shared" si="106"/>
        <v>10</v>
      </c>
      <c r="Y694" t="str">
        <f t="shared" si="107"/>
        <v>2012</v>
      </c>
      <c r="Z694" s="17">
        <f t="shared" si="108"/>
        <v>17</v>
      </c>
    </row>
    <row r="695" spans="1:26" ht="31.2" x14ac:dyDescent="0.3">
      <c r="A695">
        <v>692</v>
      </c>
      <c r="B695" s="4" t="s">
        <v>1423</v>
      </c>
      <c r="C695" s="3" t="s">
        <v>1424</v>
      </c>
      <c r="D695">
        <v>6000</v>
      </c>
      <c r="E695">
        <v>5438</v>
      </c>
      <c r="F695" s="17">
        <f t="shared" si="100"/>
        <v>90.633333333333326</v>
      </c>
      <c r="G695" t="s">
        <v>14</v>
      </c>
      <c r="H695">
        <v>77</v>
      </c>
      <c r="I695" t="s">
        <v>40</v>
      </c>
      <c r="J695" t="s">
        <v>41</v>
      </c>
      <c r="K695">
        <v>1562648400</v>
      </c>
      <c r="L695">
        <v>1564203600</v>
      </c>
      <c r="M695" t="b">
        <v>0</v>
      </c>
      <c r="N695" t="b">
        <v>0</v>
      </c>
      <c r="O695" t="s">
        <v>23</v>
      </c>
      <c r="P695" t="s">
        <v>2038</v>
      </c>
      <c r="Q695" t="s">
        <v>2039</v>
      </c>
      <c r="R695" s="8">
        <f t="shared" si="101"/>
        <v>43655.208333333328</v>
      </c>
      <c r="S695" s="8" t="str">
        <f t="shared" si="102"/>
        <v>09</v>
      </c>
      <c r="T695" s="8" t="str">
        <f t="shared" si="109"/>
        <v>Jul</v>
      </c>
      <c r="U695" s="8" t="str">
        <f t="shared" si="103"/>
        <v>2019</v>
      </c>
      <c r="V695" s="8">
        <f t="shared" si="104"/>
        <v>43673.208333333328</v>
      </c>
      <c r="W695" t="str">
        <f t="shared" si="105"/>
        <v>27</v>
      </c>
      <c r="X695" t="str">
        <f t="shared" si="106"/>
        <v>07</v>
      </c>
      <c r="Y695" t="str">
        <f t="shared" si="107"/>
        <v>2019</v>
      </c>
      <c r="Z695" s="17">
        <f t="shared" si="108"/>
        <v>18</v>
      </c>
    </row>
    <row r="696" spans="1:26" ht="31.2" x14ac:dyDescent="0.3">
      <c r="A696">
        <v>693</v>
      </c>
      <c r="B696" s="4" t="s">
        <v>1425</v>
      </c>
      <c r="C696" s="3" t="s">
        <v>1426</v>
      </c>
      <c r="D696">
        <v>180400</v>
      </c>
      <c r="E696">
        <v>115396</v>
      </c>
      <c r="F696" s="17">
        <f t="shared" si="100"/>
        <v>63.966740576496676</v>
      </c>
      <c r="G696" t="s">
        <v>14</v>
      </c>
      <c r="H696">
        <v>1748</v>
      </c>
      <c r="I696" t="s">
        <v>21</v>
      </c>
      <c r="J696" t="s">
        <v>22</v>
      </c>
      <c r="K696">
        <v>1508216400</v>
      </c>
      <c r="L696">
        <v>1509685200</v>
      </c>
      <c r="M696" t="b">
        <v>0</v>
      </c>
      <c r="N696" t="b">
        <v>0</v>
      </c>
      <c r="O696" t="s">
        <v>33</v>
      </c>
      <c r="P696" t="s">
        <v>2042</v>
      </c>
      <c r="Q696" t="s">
        <v>2043</v>
      </c>
      <c r="R696" s="8">
        <f t="shared" si="101"/>
        <v>43025.208333333328</v>
      </c>
      <c r="S696" s="8" t="str">
        <f t="shared" si="102"/>
        <v>17</v>
      </c>
      <c r="T696" s="8" t="str">
        <f t="shared" si="109"/>
        <v>Oct</v>
      </c>
      <c r="U696" s="8" t="str">
        <f t="shared" si="103"/>
        <v>2017</v>
      </c>
      <c r="V696" s="8">
        <f t="shared" si="104"/>
        <v>43042.208333333328</v>
      </c>
      <c r="W696" t="str">
        <f t="shared" si="105"/>
        <v>03</v>
      </c>
      <c r="X696" t="str">
        <f t="shared" si="106"/>
        <v>11</v>
      </c>
      <c r="Y696" t="str">
        <f t="shared" si="107"/>
        <v>2017</v>
      </c>
      <c r="Z696" s="17">
        <f t="shared" si="108"/>
        <v>17</v>
      </c>
    </row>
    <row r="697" spans="1:26" x14ac:dyDescent="0.3">
      <c r="A697">
        <v>694</v>
      </c>
      <c r="B697" s="4" t="s">
        <v>1427</v>
      </c>
      <c r="C697" s="3" t="s">
        <v>1428</v>
      </c>
      <c r="D697">
        <v>9100</v>
      </c>
      <c r="E697">
        <v>7656</v>
      </c>
      <c r="F697" s="17">
        <f t="shared" si="100"/>
        <v>84.131868131868131</v>
      </c>
      <c r="G697" t="s">
        <v>14</v>
      </c>
      <c r="H697">
        <v>79</v>
      </c>
      <c r="I697" t="s">
        <v>21</v>
      </c>
      <c r="J697" t="s">
        <v>22</v>
      </c>
      <c r="K697">
        <v>1511762400</v>
      </c>
      <c r="L697">
        <v>1514959200</v>
      </c>
      <c r="M697" t="b">
        <v>0</v>
      </c>
      <c r="N697" t="b">
        <v>0</v>
      </c>
      <c r="O697" t="s">
        <v>33</v>
      </c>
      <c r="P697" t="s">
        <v>2042</v>
      </c>
      <c r="Q697" t="s">
        <v>2043</v>
      </c>
      <c r="R697" s="8">
        <f t="shared" si="101"/>
        <v>43066.25</v>
      </c>
      <c r="S697" s="8" t="str">
        <f t="shared" si="102"/>
        <v>27</v>
      </c>
      <c r="T697" s="8" t="str">
        <f t="shared" si="109"/>
        <v>Nov</v>
      </c>
      <c r="U697" s="8" t="str">
        <f t="shared" si="103"/>
        <v>2017</v>
      </c>
      <c r="V697" s="8">
        <f t="shared" si="104"/>
        <v>43103.25</v>
      </c>
      <c r="W697" t="str">
        <f t="shared" si="105"/>
        <v>03</v>
      </c>
      <c r="X697" t="str">
        <f t="shared" si="106"/>
        <v>01</v>
      </c>
      <c r="Y697" t="str">
        <f t="shared" si="107"/>
        <v>2018</v>
      </c>
      <c r="Z697" s="17">
        <f t="shared" si="108"/>
        <v>37</v>
      </c>
    </row>
    <row r="698" spans="1:26" x14ac:dyDescent="0.3">
      <c r="A698">
        <v>695</v>
      </c>
      <c r="B698" s="4" t="s">
        <v>1429</v>
      </c>
      <c r="C698" s="3" t="s">
        <v>1430</v>
      </c>
      <c r="D698">
        <v>9200</v>
      </c>
      <c r="E698">
        <v>12322</v>
      </c>
      <c r="F698" s="17">
        <f t="shared" si="100"/>
        <v>133.93478260869566</v>
      </c>
      <c r="G698" t="s">
        <v>20</v>
      </c>
      <c r="H698">
        <v>196</v>
      </c>
      <c r="I698" t="s">
        <v>107</v>
      </c>
      <c r="J698" t="s">
        <v>108</v>
      </c>
      <c r="K698">
        <v>1447480800</v>
      </c>
      <c r="L698">
        <v>1448863200</v>
      </c>
      <c r="M698" t="b">
        <v>1</v>
      </c>
      <c r="N698" t="b">
        <v>0</v>
      </c>
      <c r="O698" t="s">
        <v>23</v>
      </c>
      <c r="P698" t="s">
        <v>2038</v>
      </c>
      <c r="Q698" t="s">
        <v>2039</v>
      </c>
      <c r="R698" s="8">
        <f t="shared" si="101"/>
        <v>42322.25</v>
      </c>
      <c r="S698" s="8" t="str">
        <f t="shared" si="102"/>
        <v>14</v>
      </c>
      <c r="T698" s="8" t="str">
        <f t="shared" si="109"/>
        <v>Nov</v>
      </c>
      <c r="U698" s="8" t="str">
        <f t="shared" si="103"/>
        <v>2015</v>
      </c>
      <c r="V698" s="8">
        <f t="shared" si="104"/>
        <v>42338.25</v>
      </c>
      <c r="W698" t="str">
        <f t="shared" si="105"/>
        <v>30</v>
      </c>
      <c r="X698" t="str">
        <f t="shared" si="106"/>
        <v>11</v>
      </c>
      <c r="Y698" t="str">
        <f t="shared" si="107"/>
        <v>2015</v>
      </c>
      <c r="Z698" s="17">
        <f t="shared" si="108"/>
        <v>16</v>
      </c>
    </row>
    <row r="699" spans="1:26" x14ac:dyDescent="0.3">
      <c r="A699">
        <v>696</v>
      </c>
      <c r="B699" s="4" t="s">
        <v>1431</v>
      </c>
      <c r="C699" s="3" t="s">
        <v>1432</v>
      </c>
      <c r="D699">
        <v>164100</v>
      </c>
      <c r="E699">
        <v>96888</v>
      </c>
      <c r="F699" s="17">
        <f t="shared" si="100"/>
        <v>59.042047531992694</v>
      </c>
      <c r="G699" t="s">
        <v>14</v>
      </c>
      <c r="H699">
        <v>889</v>
      </c>
      <c r="I699" t="s">
        <v>21</v>
      </c>
      <c r="J699" t="s">
        <v>22</v>
      </c>
      <c r="K699">
        <v>1429506000</v>
      </c>
      <c r="L699">
        <v>1429592400</v>
      </c>
      <c r="M699" t="b">
        <v>0</v>
      </c>
      <c r="N699" t="b">
        <v>1</v>
      </c>
      <c r="O699" t="s">
        <v>33</v>
      </c>
      <c r="P699" t="s">
        <v>2042</v>
      </c>
      <c r="Q699" t="s">
        <v>2043</v>
      </c>
      <c r="R699" s="8">
        <f t="shared" si="101"/>
        <v>42114.208333333328</v>
      </c>
      <c r="S699" s="8" t="str">
        <f t="shared" si="102"/>
        <v>20</v>
      </c>
      <c r="T699" s="8" t="str">
        <f t="shared" si="109"/>
        <v>Apr</v>
      </c>
      <c r="U699" s="8" t="str">
        <f t="shared" si="103"/>
        <v>2015</v>
      </c>
      <c r="V699" s="8">
        <f t="shared" si="104"/>
        <v>42115.208333333328</v>
      </c>
      <c r="W699" t="str">
        <f t="shared" si="105"/>
        <v>21</v>
      </c>
      <c r="X699" t="str">
        <f t="shared" si="106"/>
        <v>04</v>
      </c>
      <c r="Y699" t="str">
        <f t="shared" si="107"/>
        <v>2015</v>
      </c>
      <c r="Z699" s="17">
        <f t="shared" si="108"/>
        <v>1</v>
      </c>
    </row>
    <row r="700" spans="1:26" ht="31.2" x14ac:dyDescent="0.3">
      <c r="A700">
        <v>697</v>
      </c>
      <c r="B700" s="4" t="s">
        <v>1433</v>
      </c>
      <c r="C700" s="3" t="s">
        <v>1434</v>
      </c>
      <c r="D700">
        <v>128900</v>
      </c>
      <c r="E700">
        <v>196960</v>
      </c>
      <c r="F700" s="17">
        <f t="shared" si="100"/>
        <v>152.80062063615205</v>
      </c>
      <c r="G700" t="s">
        <v>20</v>
      </c>
      <c r="H700">
        <v>7295</v>
      </c>
      <c r="I700" t="s">
        <v>21</v>
      </c>
      <c r="J700" t="s">
        <v>22</v>
      </c>
      <c r="K700">
        <v>1522472400</v>
      </c>
      <c r="L700">
        <v>1522645200</v>
      </c>
      <c r="M700" t="b">
        <v>0</v>
      </c>
      <c r="N700" t="b">
        <v>0</v>
      </c>
      <c r="O700" t="s">
        <v>50</v>
      </c>
      <c r="P700" t="s">
        <v>2038</v>
      </c>
      <c r="Q700" t="s">
        <v>2046</v>
      </c>
      <c r="R700" s="8">
        <f t="shared" si="101"/>
        <v>43190.208333333328</v>
      </c>
      <c r="S700" s="8" t="str">
        <f t="shared" si="102"/>
        <v>31</v>
      </c>
      <c r="T700" s="8" t="str">
        <f t="shared" si="109"/>
        <v>Mar</v>
      </c>
      <c r="U700" s="8" t="str">
        <f t="shared" si="103"/>
        <v>2018</v>
      </c>
      <c r="V700" s="8">
        <f t="shared" si="104"/>
        <v>43192.208333333328</v>
      </c>
      <c r="W700" t="str">
        <f t="shared" si="105"/>
        <v>02</v>
      </c>
      <c r="X700" t="str">
        <f t="shared" si="106"/>
        <v>04</v>
      </c>
      <c r="Y700" t="str">
        <f t="shared" si="107"/>
        <v>2018</v>
      </c>
      <c r="Z700" s="17">
        <f t="shared" si="108"/>
        <v>2</v>
      </c>
    </row>
    <row r="701" spans="1:26" x14ac:dyDescent="0.3">
      <c r="A701">
        <v>698</v>
      </c>
      <c r="B701" s="4" t="s">
        <v>1435</v>
      </c>
      <c r="C701" s="3" t="s">
        <v>1436</v>
      </c>
      <c r="D701">
        <v>42100</v>
      </c>
      <c r="E701">
        <v>188057</v>
      </c>
      <c r="F701" s="17">
        <f t="shared" si="100"/>
        <v>446.69121140142522</v>
      </c>
      <c r="G701" t="s">
        <v>20</v>
      </c>
      <c r="H701">
        <v>2893</v>
      </c>
      <c r="I701" t="s">
        <v>15</v>
      </c>
      <c r="J701" t="s">
        <v>16</v>
      </c>
      <c r="K701">
        <v>1322114400</v>
      </c>
      <c r="L701">
        <v>1323324000</v>
      </c>
      <c r="M701" t="b">
        <v>0</v>
      </c>
      <c r="N701" t="b">
        <v>0</v>
      </c>
      <c r="O701" t="s">
        <v>65</v>
      </c>
      <c r="P701" t="s">
        <v>2040</v>
      </c>
      <c r="Q701" t="s">
        <v>2049</v>
      </c>
      <c r="R701" s="8">
        <f t="shared" si="101"/>
        <v>40871.25</v>
      </c>
      <c r="S701" s="8" t="str">
        <f t="shared" si="102"/>
        <v>24</v>
      </c>
      <c r="T701" s="8" t="str">
        <f t="shared" si="109"/>
        <v>Nov</v>
      </c>
      <c r="U701" s="8" t="str">
        <f t="shared" si="103"/>
        <v>2011</v>
      </c>
      <c r="V701" s="8">
        <f t="shared" si="104"/>
        <v>40885.25</v>
      </c>
      <c r="W701" t="str">
        <f t="shared" si="105"/>
        <v>08</v>
      </c>
      <c r="X701" t="str">
        <f t="shared" si="106"/>
        <v>12</v>
      </c>
      <c r="Y701" t="str">
        <f t="shared" si="107"/>
        <v>2011</v>
      </c>
      <c r="Z701" s="17">
        <f t="shared" si="108"/>
        <v>14</v>
      </c>
    </row>
    <row r="702" spans="1:26" x14ac:dyDescent="0.3">
      <c r="A702">
        <v>699</v>
      </c>
      <c r="B702" s="4" t="s">
        <v>444</v>
      </c>
      <c r="C702" s="3" t="s">
        <v>1437</v>
      </c>
      <c r="D702">
        <v>7400</v>
      </c>
      <c r="E702">
        <v>6245</v>
      </c>
      <c r="F702" s="17">
        <f t="shared" si="100"/>
        <v>84.391891891891888</v>
      </c>
      <c r="G702" t="s">
        <v>14</v>
      </c>
      <c r="H702">
        <v>56</v>
      </c>
      <c r="I702" t="s">
        <v>21</v>
      </c>
      <c r="J702" t="s">
        <v>22</v>
      </c>
      <c r="K702">
        <v>1561438800</v>
      </c>
      <c r="L702">
        <v>1561525200</v>
      </c>
      <c r="M702" t="b">
        <v>0</v>
      </c>
      <c r="N702" t="b">
        <v>0</v>
      </c>
      <c r="O702" t="s">
        <v>53</v>
      </c>
      <c r="P702" t="s">
        <v>2044</v>
      </c>
      <c r="Q702" t="s">
        <v>2047</v>
      </c>
      <c r="R702" s="8">
        <f t="shared" si="101"/>
        <v>43641.208333333328</v>
      </c>
      <c r="S702" s="8" t="str">
        <f t="shared" si="102"/>
        <v>25</v>
      </c>
      <c r="T702" s="8" t="str">
        <f t="shared" si="109"/>
        <v>Jun</v>
      </c>
      <c r="U702" s="8" t="str">
        <f t="shared" si="103"/>
        <v>2019</v>
      </c>
      <c r="V702" s="8">
        <f t="shared" si="104"/>
        <v>43642.208333333328</v>
      </c>
      <c r="W702" t="str">
        <f t="shared" si="105"/>
        <v>26</v>
      </c>
      <c r="X702" t="str">
        <f t="shared" si="106"/>
        <v>06</v>
      </c>
      <c r="Y702" t="str">
        <f t="shared" si="107"/>
        <v>2019</v>
      </c>
      <c r="Z702" s="17">
        <f t="shared" si="108"/>
        <v>1</v>
      </c>
    </row>
    <row r="703" spans="1:26" ht="31.2" x14ac:dyDescent="0.3">
      <c r="A703">
        <v>700</v>
      </c>
      <c r="B703" s="4" t="s">
        <v>1438</v>
      </c>
      <c r="C703" s="3" t="s">
        <v>1439</v>
      </c>
      <c r="D703">
        <v>100</v>
      </c>
      <c r="E703">
        <v>3</v>
      </c>
      <c r="F703" s="17">
        <f t="shared" si="100"/>
        <v>3</v>
      </c>
      <c r="G703" t="s">
        <v>14</v>
      </c>
      <c r="H703">
        <v>1</v>
      </c>
      <c r="I703" t="s">
        <v>21</v>
      </c>
      <c r="J703" t="s">
        <v>22</v>
      </c>
      <c r="K703">
        <v>1264399200</v>
      </c>
      <c r="L703">
        <v>1265695200</v>
      </c>
      <c r="M703" t="b">
        <v>0</v>
      </c>
      <c r="N703" t="b">
        <v>0</v>
      </c>
      <c r="O703" t="s">
        <v>65</v>
      </c>
      <c r="P703" t="s">
        <v>2040</v>
      </c>
      <c r="Q703" t="s">
        <v>2049</v>
      </c>
      <c r="R703" s="8">
        <f t="shared" si="101"/>
        <v>40203.25</v>
      </c>
      <c r="S703" s="8" t="str">
        <f t="shared" si="102"/>
        <v>25</v>
      </c>
      <c r="T703" s="8" t="str">
        <f t="shared" si="109"/>
        <v>Jan</v>
      </c>
      <c r="U703" s="8" t="str">
        <f t="shared" si="103"/>
        <v>2010</v>
      </c>
      <c r="V703" s="8">
        <f t="shared" si="104"/>
        <v>40218.25</v>
      </c>
      <c r="W703" t="str">
        <f t="shared" si="105"/>
        <v>09</v>
      </c>
      <c r="X703" t="str">
        <f t="shared" si="106"/>
        <v>02</v>
      </c>
      <c r="Y703" t="str">
        <f t="shared" si="107"/>
        <v>2010</v>
      </c>
      <c r="Z703" s="17">
        <f t="shared" si="108"/>
        <v>15</v>
      </c>
    </row>
    <row r="704" spans="1:26" ht="31.2" x14ac:dyDescent="0.3">
      <c r="A704">
        <v>701</v>
      </c>
      <c r="B704" s="4" t="s">
        <v>1440</v>
      </c>
      <c r="C704" s="3" t="s">
        <v>1441</v>
      </c>
      <c r="D704">
        <v>52000</v>
      </c>
      <c r="E704">
        <v>91014</v>
      </c>
      <c r="F704" s="17">
        <f t="shared" si="100"/>
        <v>175.02692307692308</v>
      </c>
      <c r="G704" t="s">
        <v>20</v>
      </c>
      <c r="H704">
        <v>820</v>
      </c>
      <c r="I704" t="s">
        <v>21</v>
      </c>
      <c r="J704" t="s">
        <v>22</v>
      </c>
      <c r="K704">
        <v>1301202000</v>
      </c>
      <c r="L704">
        <v>1301806800</v>
      </c>
      <c r="M704" t="b">
        <v>1</v>
      </c>
      <c r="N704" t="b">
        <v>0</v>
      </c>
      <c r="O704" t="s">
        <v>33</v>
      </c>
      <c r="P704" t="s">
        <v>2042</v>
      </c>
      <c r="Q704" t="s">
        <v>2043</v>
      </c>
      <c r="R704" s="8">
        <f t="shared" si="101"/>
        <v>40629.208333333336</v>
      </c>
      <c r="S704" s="8" t="str">
        <f t="shared" si="102"/>
        <v>27</v>
      </c>
      <c r="T704" s="8" t="str">
        <f t="shared" si="109"/>
        <v>Mar</v>
      </c>
      <c r="U704" s="8" t="str">
        <f t="shared" si="103"/>
        <v>2011</v>
      </c>
      <c r="V704" s="8">
        <f t="shared" si="104"/>
        <v>40636.208333333336</v>
      </c>
      <c r="W704" t="str">
        <f t="shared" si="105"/>
        <v>03</v>
      </c>
      <c r="X704" t="str">
        <f t="shared" si="106"/>
        <v>04</v>
      </c>
      <c r="Y704" t="str">
        <f t="shared" si="107"/>
        <v>2011</v>
      </c>
      <c r="Z704" s="17">
        <f t="shared" si="108"/>
        <v>7</v>
      </c>
    </row>
    <row r="705" spans="1:26" ht="31.2" x14ac:dyDescent="0.3">
      <c r="A705">
        <v>702</v>
      </c>
      <c r="B705" s="4" t="s">
        <v>1442</v>
      </c>
      <c r="C705" s="3" t="s">
        <v>1443</v>
      </c>
      <c r="D705">
        <v>8700</v>
      </c>
      <c r="E705">
        <v>4710</v>
      </c>
      <c r="F705" s="17">
        <f t="shared" si="100"/>
        <v>54.137931034482754</v>
      </c>
      <c r="G705" t="s">
        <v>14</v>
      </c>
      <c r="H705">
        <v>83</v>
      </c>
      <c r="I705" t="s">
        <v>21</v>
      </c>
      <c r="J705" t="s">
        <v>22</v>
      </c>
      <c r="K705">
        <v>1374469200</v>
      </c>
      <c r="L705">
        <v>1374901200</v>
      </c>
      <c r="M705" t="b">
        <v>0</v>
      </c>
      <c r="N705" t="b">
        <v>0</v>
      </c>
      <c r="O705" t="s">
        <v>65</v>
      </c>
      <c r="P705" t="s">
        <v>2040</v>
      </c>
      <c r="Q705" t="s">
        <v>2049</v>
      </c>
      <c r="R705" s="8">
        <f t="shared" si="101"/>
        <v>41477.208333333336</v>
      </c>
      <c r="S705" s="8" t="str">
        <f t="shared" si="102"/>
        <v>22</v>
      </c>
      <c r="T705" s="8" t="str">
        <f t="shared" si="109"/>
        <v>Jul</v>
      </c>
      <c r="U705" s="8" t="str">
        <f t="shared" si="103"/>
        <v>2013</v>
      </c>
      <c r="V705" s="8">
        <f t="shared" si="104"/>
        <v>41482.208333333336</v>
      </c>
      <c r="W705" t="str">
        <f t="shared" si="105"/>
        <v>27</v>
      </c>
      <c r="X705" t="str">
        <f t="shared" si="106"/>
        <v>07</v>
      </c>
      <c r="Y705" t="str">
        <f t="shared" si="107"/>
        <v>2013</v>
      </c>
      <c r="Z705" s="17">
        <f t="shared" si="108"/>
        <v>5</v>
      </c>
    </row>
    <row r="706" spans="1:26" x14ac:dyDescent="0.3">
      <c r="A706">
        <v>703</v>
      </c>
      <c r="B706" s="4" t="s">
        <v>1444</v>
      </c>
      <c r="C706" s="3" t="s">
        <v>1445</v>
      </c>
      <c r="D706">
        <v>63400</v>
      </c>
      <c r="E706">
        <v>197728</v>
      </c>
      <c r="F706" s="17">
        <f t="shared" si="100"/>
        <v>311.87381703470032</v>
      </c>
      <c r="G706" t="s">
        <v>20</v>
      </c>
      <c r="H706">
        <v>2038</v>
      </c>
      <c r="I706" t="s">
        <v>21</v>
      </c>
      <c r="J706" t="s">
        <v>22</v>
      </c>
      <c r="K706">
        <v>1334984400</v>
      </c>
      <c r="L706">
        <v>1336453200</v>
      </c>
      <c r="M706" t="b">
        <v>1</v>
      </c>
      <c r="N706" t="b">
        <v>1</v>
      </c>
      <c r="O706" t="s">
        <v>206</v>
      </c>
      <c r="P706" t="s">
        <v>2050</v>
      </c>
      <c r="Q706" t="s">
        <v>2062</v>
      </c>
      <c r="R706" s="8">
        <f t="shared" si="101"/>
        <v>41020.208333333336</v>
      </c>
      <c r="S706" s="8" t="str">
        <f t="shared" si="102"/>
        <v>21</v>
      </c>
      <c r="T706" s="8" t="str">
        <f t="shared" si="109"/>
        <v>Apr</v>
      </c>
      <c r="U706" s="8" t="str">
        <f t="shared" si="103"/>
        <v>2012</v>
      </c>
      <c r="V706" s="8">
        <f t="shared" si="104"/>
        <v>41037.208333333336</v>
      </c>
      <c r="W706" t="str">
        <f t="shared" si="105"/>
        <v>08</v>
      </c>
      <c r="X706" t="str">
        <f t="shared" si="106"/>
        <v>05</v>
      </c>
      <c r="Y706" t="str">
        <f t="shared" si="107"/>
        <v>2012</v>
      </c>
      <c r="Z706" s="17">
        <f t="shared" si="108"/>
        <v>17</v>
      </c>
    </row>
    <row r="707" spans="1:26" ht="31.2" x14ac:dyDescent="0.3">
      <c r="A707">
        <v>704</v>
      </c>
      <c r="B707" s="4" t="s">
        <v>1446</v>
      </c>
      <c r="C707" s="3" t="s">
        <v>1447</v>
      </c>
      <c r="D707">
        <v>8700</v>
      </c>
      <c r="E707">
        <v>10682</v>
      </c>
      <c r="F707" s="17">
        <f t="shared" si="100"/>
        <v>122.78160919540231</v>
      </c>
      <c r="G707" t="s">
        <v>20</v>
      </c>
      <c r="H707">
        <v>116</v>
      </c>
      <c r="I707" t="s">
        <v>21</v>
      </c>
      <c r="J707" t="s">
        <v>22</v>
      </c>
      <c r="K707">
        <v>1467608400</v>
      </c>
      <c r="L707">
        <v>1468904400</v>
      </c>
      <c r="M707" t="b">
        <v>0</v>
      </c>
      <c r="N707" t="b">
        <v>0</v>
      </c>
      <c r="O707" t="s">
        <v>71</v>
      </c>
      <c r="P707" t="s">
        <v>2044</v>
      </c>
      <c r="Q707" t="s">
        <v>2052</v>
      </c>
      <c r="R707" s="8">
        <f t="shared" si="101"/>
        <v>42555.208333333328</v>
      </c>
      <c r="S707" s="8" t="str">
        <f t="shared" si="102"/>
        <v>04</v>
      </c>
      <c r="T707" s="8" t="str">
        <f t="shared" si="109"/>
        <v>Jul</v>
      </c>
      <c r="U707" s="8" t="str">
        <f t="shared" si="103"/>
        <v>2016</v>
      </c>
      <c r="V707" s="8">
        <f t="shared" si="104"/>
        <v>42570.208333333328</v>
      </c>
      <c r="W707" t="str">
        <f t="shared" si="105"/>
        <v>19</v>
      </c>
      <c r="X707" t="str">
        <f t="shared" si="106"/>
        <v>07</v>
      </c>
      <c r="Y707" t="str">
        <f t="shared" si="107"/>
        <v>2016</v>
      </c>
      <c r="Z707" s="17">
        <f t="shared" si="108"/>
        <v>15</v>
      </c>
    </row>
    <row r="708" spans="1:26" x14ac:dyDescent="0.3">
      <c r="A708">
        <v>705</v>
      </c>
      <c r="B708" s="4" t="s">
        <v>1448</v>
      </c>
      <c r="C708" s="3" t="s">
        <v>1449</v>
      </c>
      <c r="D708">
        <v>169700</v>
      </c>
      <c r="E708">
        <v>168048</v>
      </c>
      <c r="F708" s="17">
        <f t="shared" ref="F708:F771" si="110">E708/D708*100</f>
        <v>99.026517383618156</v>
      </c>
      <c r="G708" t="s">
        <v>14</v>
      </c>
      <c r="H708">
        <v>2025</v>
      </c>
      <c r="I708" t="s">
        <v>40</v>
      </c>
      <c r="J708" t="s">
        <v>41</v>
      </c>
      <c r="K708">
        <v>1386741600</v>
      </c>
      <c r="L708">
        <v>1387087200</v>
      </c>
      <c r="M708" t="b">
        <v>0</v>
      </c>
      <c r="N708" t="b">
        <v>0</v>
      </c>
      <c r="O708" t="s">
        <v>68</v>
      </c>
      <c r="P708" t="s">
        <v>2050</v>
      </c>
      <c r="Q708" t="s">
        <v>2051</v>
      </c>
      <c r="R708" s="8">
        <f t="shared" ref="R708:R771" si="111">(((K708/60)/60)/24)+DATE(1970,1,1)</f>
        <v>41619.25</v>
      </c>
      <c r="S708" s="8" t="str">
        <f t="shared" ref="S708:S771" si="112">TEXT(R708,"dd")</f>
        <v>11</v>
      </c>
      <c r="T708" s="8" t="str">
        <f t="shared" si="109"/>
        <v>Dec</v>
      </c>
      <c r="U708" s="8" t="str">
        <f t="shared" ref="U708:U771" si="113">TEXT(R708,"yyyy")</f>
        <v>2013</v>
      </c>
      <c r="V708" s="8">
        <f t="shared" ref="V708:V771" si="114">(((L708/60)/60)/24)+DATE(1970,1,1)</f>
        <v>41623.25</v>
      </c>
      <c r="W708" t="str">
        <f t="shared" ref="W708:W771" si="115">TEXT(V708,"dd")</f>
        <v>15</v>
      </c>
      <c r="X708" t="str">
        <f t="shared" ref="X708:X771" si="116">TEXT(V708,"mm")</f>
        <v>12</v>
      </c>
      <c r="Y708" t="str">
        <f t="shared" ref="Y708:Y771" si="117">TEXT(V708,"yyyy")</f>
        <v>2013</v>
      </c>
      <c r="Z708" s="17">
        <f t="shared" ref="Z708:Z771" si="118">V708-R708</f>
        <v>4</v>
      </c>
    </row>
    <row r="709" spans="1:26" ht="31.2" x14ac:dyDescent="0.3">
      <c r="A709">
        <v>706</v>
      </c>
      <c r="B709" s="4" t="s">
        <v>1450</v>
      </c>
      <c r="C709" s="3" t="s">
        <v>1451</v>
      </c>
      <c r="D709">
        <v>108400</v>
      </c>
      <c r="E709">
        <v>138586</v>
      </c>
      <c r="F709" s="17">
        <f t="shared" si="110"/>
        <v>127.84686346863469</v>
      </c>
      <c r="G709" t="s">
        <v>20</v>
      </c>
      <c r="H709">
        <v>1345</v>
      </c>
      <c r="I709" t="s">
        <v>26</v>
      </c>
      <c r="J709" t="s">
        <v>27</v>
      </c>
      <c r="K709">
        <v>1546754400</v>
      </c>
      <c r="L709">
        <v>1547445600</v>
      </c>
      <c r="M709" t="b">
        <v>0</v>
      </c>
      <c r="N709" t="b">
        <v>1</v>
      </c>
      <c r="O709" t="s">
        <v>28</v>
      </c>
      <c r="P709" t="s">
        <v>2040</v>
      </c>
      <c r="Q709" t="s">
        <v>2041</v>
      </c>
      <c r="R709" s="8">
        <f t="shared" si="111"/>
        <v>43471.25</v>
      </c>
      <c r="S709" s="8" t="str">
        <f t="shared" si="112"/>
        <v>06</v>
      </c>
      <c r="T709" s="8" t="str">
        <f t="shared" si="109"/>
        <v>Jan</v>
      </c>
      <c r="U709" s="8" t="str">
        <f t="shared" si="113"/>
        <v>2019</v>
      </c>
      <c r="V709" s="8">
        <f t="shared" si="114"/>
        <v>43479.25</v>
      </c>
      <c r="W709" t="str">
        <f t="shared" si="115"/>
        <v>14</v>
      </c>
      <c r="X709" t="str">
        <f t="shared" si="116"/>
        <v>01</v>
      </c>
      <c r="Y709" t="str">
        <f t="shared" si="117"/>
        <v>2019</v>
      </c>
      <c r="Z709" s="17">
        <f t="shared" si="118"/>
        <v>8</v>
      </c>
    </row>
    <row r="710" spans="1:26" ht="31.2" x14ac:dyDescent="0.3">
      <c r="A710">
        <v>707</v>
      </c>
      <c r="B710" s="4" t="s">
        <v>1452</v>
      </c>
      <c r="C710" s="3" t="s">
        <v>1453</v>
      </c>
      <c r="D710">
        <v>7300</v>
      </c>
      <c r="E710">
        <v>11579</v>
      </c>
      <c r="F710" s="17">
        <f t="shared" si="110"/>
        <v>158.61643835616439</v>
      </c>
      <c r="G710" t="s">
        <v>20</v>
      </c>
      <c r="H710">
        <v>168</v>
      </c>
      <c r="I710" t="s">
        <v>21</v>
      </c>
      <c r="J710" t="s">
        <v>22</v>
      </c>
      <c r="K710">
        <v>1544248800</v>
      </c>
      <c r="L710">
        <v>1547359200</v>
      </c>
      <c r="M710" t="b">
        <v>0</v>
      </c>
      <c r="N710" t="b">
        <v>0</v>
      </c>
      <c r="O710" t="s">
        <v>53</v>
      </c>
      <c r="P710" t="s">
        <v>2044</v>
      </c>
      <c r="Q710" t="s">
        <v>2047</v>
      </c>
      <c r="R710" s="8">
        <f t="shared" si="111"/>
        <v>43442.25</v>
      </c>
      <c r="S710" s="8" t="str">
        <f t="shared" si="112"/>
        <v>08</v>
      </c>
      <c r="T710" s="8" t="str">
        <f t="shared" si="109"/>
        <v>Dec</v>
      </c>
      <c r="U710" s="8" t="str">
        <f t="shared" si="113"/>
        <v>2018</v>
      </c>
      <c r="V710" s="8">
        <f t="shared" si="114"/>
        <v>43478.25</v>
      </c>
      <c r="W710" t="str">
        <f t="shared" si="115"/>
        <v>13</v>
      </c>
      <c r="X710" t="str">
        <f t="shared" si="116"/>
        <v>01</v>
      </c>
      <c r="Y710" t="str">
        <f t="shared" si="117"/>
        <v>2019</v>
      </c>
      <c r="Z710" s="17">
        <f t="shared" si="118"/>
        <v>36</v>
      </c>
    </row>
    <row r="711" spans="1:26" x14ac:dyDescent="0.3">
      <c r="A711">
        <v>708</v>
      </c>
      <c r="B711" s="4" t="s">
        <v>1454</v>
      </c>
      <c r="C711" s="3" t="s">
        <v>1455</v>
      </c>
      <c r="D711">
        <v>1700</v>
      </c>
      <c r="E711">
        <v>12020</v>
      </c>
      <c r="F711" s="17">
        <f t="shared" si="110"/>
        <v>707.05882352941171</v>
      </c>
      <c r="G711" t="s">
        <v>20</v>
      </c>
      <c r="H711">
        <v>137</v>
      </c>
      <c r="I711" t="s">
        <v>98</v>
      </c>
      <c r="J711" t="s">
        <v>99</v>
      </c>
      <c r="K711">
        <v>1495429200</v>
      </c>
      <c r="L711">
        <v>1496293200</v>
      </c>
      <c r="M711" t="b">
        <v>0</v>
      </c>
      <c r="N711" t="b">
        <v>0</v>
      </c>
      <c r="O711" t="s">
        <v>33</v>
      </c>
      <c r="P711" t="s">
        <v>2042</v>
      </c>
      <c r="Q711" t="s">
        <v>2043</v>
      </c>
      <c r="R711" s="8">
        <f t="shared" si="111"/>
        <v>42877.208333333328</v>
      </c>
      <c r="S711" s="8" t="str">
        <f t="shared" si="112"/>
        <v>22</v>
      </c>
      <c r="T711" s="8" t="str">
        <f t="shared" ref="T711:T774" si="119">TEXT(R711,"mmm")</f>
        <v>May</v>
      </c>
      <c r="U711" s="8" t="str">
        <f t="shared" si="113"/>
        <v>2017</v>
      </c>
      <c r="V711" s="8">
        <f t="shared" si="114"/>
        <v>42887.208333333328</v>
      </c>
      <c r="W711" t="str">
        <f t="shared" si="115"/>
        <v>01</v>
      </c>
      <c r="X711" t="str">
        <f t="shared" si="116"/>
        <v>06</v>
      </c>
      <c r="Y711" t="str">
        <f t="shared" si="117"/>
        <v>2017</v>
      </c>
      <c r="Z711" s="17">
        <f t="shared" si="118"/>
        <v>10</v>
      </c>
    </row>
    <row r="712" spans="1:26" x14ac:dyDescent="0.3">
      <c r="A712">
        <v>709</v>
      </c>
      <c r="B712" s="4" t="s">
        <v>1456</v>
      </c>
      <c r="C712" s="3" t="s">
        <v>1457</v>
      </c>
      <c r="D712">
        <v>9800</v>
      </c>
      <c r="E712">
        <v>13954</v>
      </c>
      <c r="F712" s="17">
        <f t="shared" si="110"/>
        <v>142.38775510204081</v>
      </c>
      <c r="G712" t="s">
        <v>20</v>
      </c>
      <c r="H712">
        <v>186</v>
      </c>
      <c r="I712" t="s">
        <v>107</v>
      </c>
      <c r="J712" t="s">
        <v>108</v>
      </c>
      <c r="K712">
        <v>1334811600</v>
      </c>
      <c r="L712">
        <v>1335416400</v>
      </c>
      <c r="M712" t="b">
        <v>0</v>
      </c>
      <c r="N712" t="b">
        <v>0</v>
      </c>
      <c r="O712" t="s">
        <v>33</v>
      </c>
      <c r="P712" t="s">
        <v>2042</v>
      </c>
      <c r="Q712" t="s">
        <v>2043</v>
      </c>
      <c r="R712" s="8">
        <f t="shared" si="111"/>
        <v>41018.208333333336</v>
      </c>
      <c r="S712" s="8" t="str">
        <f t="shared" si="112"/>
        <v>19</v>
      </c>
      <c r="T712" s="8" t="str">
        <f t="shared" si="119"/>
        <v>Apr</v>
      </c>
      <c r="U712" s="8" t="str">
        <f t="shared" si="113"/>
        <v>2012</v>
      </c>
      <c r="V712" s="8">
        <f t="shared" si="114"/>
        <v>41025.208333333336</v>
      </c>
      <c r="W712" t="str">
        <f t="shared" si="115"/>
        <v>26</v>
      </c>
      <c r="X712" t="str">
        <f t="shared" si="116"/>
        <v>04</v>
      </c>
      <c r="Y712" t="str">
        <f t="shared" si="117"/>
        <v>2012</v>
      </c>
      <c r="Z712" s="17">
        <f t="shared" si="118"/>
        <v>7</v>
      </c>
    </row>
    <row r="713" spans="1:26" ht="31.2" x14ac:dyDescent="0.3">
      <c r="A713">
        <v>710</v>
      </c>
      <c r="B713" s="4" t="s">
        <v>1458</v>
      </c>
      <c r="C713" s="3" t="s">
        <v>1459</v>
      </c>
      <c r="D713">
        <v>4300</v>
      </c>
      <c r="E713">
        <v>6358</v>
      </c>
      <c r="F713" s="17">
        <f t="shared" si="110"/>
        <v>147.86046511627907</v>
      </c>
      <c r="G713" t="s">
        <v>20</v>
      </c>
      <c r="H713">
        <v>125</v>
      </c>
      <c r="I713" t="s">
        <v>21</v>
      </c>
      <c r="J713" t="s">
        <v>22</v>
      </c>
      <c r="K713">
        <v>1531544400</v>
      </c>
      <c r="L713">
        <v>1532149200</v>
      </c>
      <c r="M713" t="b">
        <v>0</v>
      </c>
      <c r="N713" t="b">
        <v>1</v>
      </c>
      <c r="O713" t="s">
        <v>33</v>
      </c>
      <c r="P713" t="s">
        <v>2042</v>
      </c>
      <c r="Q713" t="s">
        <v>2043</v>
      </c>
      <c r="R713" s="8">
        <f t="shared" si="111"/>
        <v>43295.208333333328</v>
      </c>
      <c r="S713" s="8" t="str">
        <f t="shared" si="112"/>
        <v>14</v>
      </c>
      <c r="T713" s="8" t="str">
        <f t="shared" si="119"/>
        <v>Jul</v>
      </c>
      <c r="U713" s="8" t="str">
        <f t="shared" si="113"/>
        <v>2018</v>
      </c>
      <c r="V713" s="8">
        <f t="shared" si="114"/>
        <v>43302.208333333328</v>
      </c>
      <c r="W713" t="str">
        <f t="shared" si="115"/>
        <v>21</v>
      </c>
      <c r="X713" t="str">
        <f t="shared" si="116"/>
        <v>07</v>
      </c>
      <c r="Y713" t="str">
        <f t="shared" si="117"/>
        <v>2018</v>
      </c>
      <c r="Z713" s="17">
        <f t="shared" si="118"/>
        <v>7</v>
      </c>
    </row>
    <row r="714" spans="1:26" ht="31.2" x14ac:dyDescent="0.3">
      <c r="A714">
        <v>711</v>
      </c>
      <c r="B714" s="4" t="s">
        <v>1460</v>
      </c>
      <c r="C714" s="3" t="s">
        <v>1461</v>
      </c>
      <c r="D714">
        <v>6200</v>
      </c>
      <c r="E714">
        <v>1260</v>
      </c>
      <c r="F714" s="17">
        <f t="shared" si="110"/>
        <v>20.322580645161288</v>
      </c>
      <c r="G714" t="s">
        <v>14</v>
      </c>
      <c r="H714">
        <v>14</v>
      </c>
      <c r="I714" t="s">
        <v>107</v>
      </c>
      <c r="J714" t="s">
        <v>108</v>
      </c>
      <c r="K714">
        <v>1453615200</v>
      </c>
      <c r="L714">
        <v>1453788000</v>
      </c>
      <c r="M714" t="b">
        <v>1</v>
      </c>
      <c r="N714" t="b">
        <v>1</v>
      </c>
      <c r="O714" t="s">
        <v>33</v>
      </c>
      <c r="P714" t="s">
        <v>2042</v>
      </c>
      <c r="Q714" t="s">
        <v>2043</v>
      </c>
      <c r="R714" s="8">
        <f t="shared" si="111"/>
        <v>42393.25</v>
      </c>
      <c r="S714" s="8" t="str">
        <f t="shared" si="112"/>
        <v>24</v>
      </c>
      <c r="T714" s="8" t="str">
        <f t="shared" si="119"/>
        <v>Jan</v>
      </c>
      <c r="U714" s="8" t="str">
        <f t="shared" si="113"/>
        <v>2016</v>
      </c>
      <c r="V714" s="8">
        <f t="shared" si="114"/>
        <v>42395.25</v>
      </c>
      <c r="W714" t="str">
        <f t="shared" si="115"/>
        <v>26</v>
      </c>
      <c r="X714" t="str">
        <f t="shared" si="116"/>
        <v>01</v>
      </c>
      <c r="Y714" t="str">
        <f t="shared" si="117"/>
        <v>2016</v>
      </c>
      <c r="Z714" s="17">
        <f t="shared" si="118"/>
        <v>2</v>
      </c>
    </row>
    <row r="715" spans="1:26" ht="31.2" x14ac:dyDescent="0.3">
      <c r="A715">
        <v>712</v>
      </c>
      <c r="B715" s="4" t="s">
        <v>1462</v>
      </c>
      <c r="C715" s="3" t="s">
        <v>1463</v>
      </c>
      <c r="D715">
        <v>800</v>
      </c>
      <c r="E715">
        <v>14725</v>
      </c>
      <c r="F715" s="17">
        <f t="shared" si="110"/>
        <v>1840.625</v>
      </c>
      <c r="G715" t="s">
        <v>20</v>
      </c>
      <c r="H715">
        <v>202</v>
      </c>
      <c r="I715" t="s">
        <v>21</v>
      </c>
      <c r="J715" t="s">
        <v>22</v>
      </c>
      <c r="K715">
        <v>1467954000</v>
      </c>
      <c r="L715">
        <v>1471496400</v>
      </c>
      <c r="M715" t="b">
        <v>0</v>
      </c>
      <c r="N715" t="b">
        <v>0</v>
      </c>
      <c r="O715" t="s">
        <v>33</v>
      </c>
      <c r="P715" t="s">
        <v>2042</v>
      </c>
      <c r="Q715" t="s">
        <v>2043</v>
      </c>
      <c r="R715" s="8">
        <f t="shared" si="111"/>
        <v>42559.208333333328</v>
      </c>
      <c r="S715" s="8" t="str">
        <f t="shared" si="112"/>
        <v>08</v>
      </c>
      <c r="T715" s="8" t="str">
        <f t="shared" si="119"/>
        <v>Jul</v>
      </c>
      <c r="U715" s="8" t="str">
        <f t="shared" si="113"/>
        <v>2016</v>
      </c>
      <c r="V715" s="8">
        <f t="shared" si="114"/>
        <v>42600.208333333328</v>
      </c>
      <c r="W715" t="str">
        <f t="shared" si="115"/>
        <v>18</v>
      </c>
      <c r="X715" t="str">
        <f t="shared" si="116"/>
        <v>08</v>
      </c>
      <c r="Y715" t="str">
        <f t="shared" si="117"/>
        <v>2016</v>
      </c>
      <c r="Z715" s="17">
        <f t="shared" si="118"/>
        <v>41</v>
      </c>
    </row>
    <row r="716" spans="1:26" x14ac:dyDescent="0.3">
      <c r="A716">
        <v>713</v>
      </c>
      <c r="B716" s="4" t="s">
        <v>1464</v>
      </c>
      <c r="C716" s="3" t="s">
        <v>1465</v>
      </c>
      <c r="D716">
        <v>6900</v>
      </c>
      <c r="E716">
        <v>11174</v>
      </c>
      <c r="F716" s="17">
        <f t="shared" si="110"/>
        <v>161.94202898550725</v>
      </c>
      <c r="G716" t="s">
        <v>20</v>
      </c>
      <c r="H716">
        <v>103</v>
      </c>
      <c r="I716" t="s">
        <v>21</v>
      </c>
      <c r="J716" t="s">
        <v>22</v>
      </c>
      <c r="K716">
        <v>1471842000</v>
      </c>
      <c r="L716">
        <v>1472878800</v>
      </c>
      <c r="M716" t="b">
        <v>0</v>
      </c>
      <c r="N716" t="b">
        <v>0</v>
      </c>
      <c r="O716" t="s">
        <v>133</v>
      </c>
      <c r="P716" t="s">
        <v>2050</v>
      </c>
      <c r="Q716" t="s">
        <v>2059</v>
      </c>
      <c r="R716" s="8">
        <f t="shared" si="111"/>
        <v>42604.208333333328</v>
      </c>
      <c r="S716" s="8" t="str">
        <f t="shared" si="112"/>
        <v>22</v>
      </c>
      <c r="T716" s="8" t="str">
        <f t="shared" si="119"/>
        <v>Aug</v>
      </c>
      <c r="U716" s="8" t="str">
        <f t="shared" si="113"/>
        <v>2016</v>
      </c>
      <c r="V716" s="8">
        <f t="shared" si="114"/>
        <v>42616.208333333328</v>
      </c>
      <c r="W716" t="str">
        <f t="shared" si="115"/>
        <v>03</v>
      </c>
      <c r="X716" t="str">
        <f t="shared" si="116"/>
        <v>09</v>
      </c>
      <c r="Y716" t="str">
        <f t="shared" si="117"/>
        <v>2016</v>
      </c>
      <c r="Z716" s="17">
        <f t="shared" si="118"/>
        <v>12</v>
      </c>
    </row>
    <row r="717" spans="1:26" x14ac:dyDescent="0.3">
      <c r="A717">
        <v>714</v>
      </c>
      <c r="B717" s="4" t="s">
        <v>1466</v>
      </c>
      <c r="C717" s="3" t="s">
        <v>1467</v>
      </c>
      <c r="D717">
        <v>38500</v>
      </c>
      <c r="E717">
        <v>182036</v>
      </c>
      <c r="F717" s="17">
        <f t="shared" si="110"/>
        <v>472.82077922077923</v>
      </c>
      <c r="G717" t="s">
        <v>20</v>
      </c>
      <c r="H717">
        <v>1785</v>
      </c>
      <c r="I717" t="s">
        <v>21</v>
      </c>
      <c r="J717" t="s">
        <v>22</v>
      </c>
      <c r="K717">
        <v>1408424400</v>
      </c>
      <c r="L717">
        <v>1408510800</v>
      </c>
      <c r="M717" t="b">
        <v>0</v>
      </c>
      <c r="N717" t="b">
        <v>0</v>
      </c>
      <c r="O717" t="s">
        <v>23</v>
      </c>
      <c r="P717" t="s">
        <v>2038</v>
      </c>
      <c r="Q717" t="s">
        <v>2039</v>
      </c>
      <c r="R717" s="8">
        <f t="shared" si="111"/>
        <v>41870.208333333336</v>
      </c>
      <c r="S717" s="8" t="str">
        <f t="shared" si="112"/>
        <v>19</v>
      </c>
      <c r="T717" s="8" t="str">
        <f t="shared" si="119"/>
        <v>Aug</v>
      </c>
      <c r="U717" s="8" t="str">
        <f t="shared" si="113"/>
        <v>2014</v>
      </c>
      <c r="V717" s="8">
        <f t="shared" si="114"/>
        <v>41871.208333333336</v>
      </c>
      <c r="W717" t="str">
        <f t="shared" si="115"/>
        <v>20</v>
      </c>
      <c r="X717" t="str">
        <f t="shared" si="116"/>
        <v>08</v>
      </c>
      <c r="Y717" t="str">
        <f t="shared" si="117"/>
        <v>2014</v>
      </c>
      <c r="Z717" s="17">
        <f t="shared" si="118"/>
        <v>1</v>
      </c>
    </row>
    <row r="718" spans="1:26" x14ac:dyDescent="0.3">
      <c r="A718">
        <v>715</v>
      </c>
      <c r="B718" s="4" t="s">
        <v>1468</v>
      </c>
      <c r="C718" s="3" t="s">
        <v>1469</v>
      </c>
      <c r="D718">
        <v>118000</v>
      </c>
      <c r="E718">
        <v>28870</v>
      </c>
      <c r="F718" s="17">
        <f t="shared" si="110"/>
        <v>24.466101694915253</v>
      </c>
      <c r="G718" t="s">
        <v>14</v>
      </c>
      <c r="H718">
        <v>656</v>
      </c>
      <c r="I718" t="s">
        <v>21</v>
      </c>
      <c r="J718" t="s">
        <v>22</v>
      </c>
      <c r="K718">
        <v>1281157200</v>
      </c>
      <c r="L718">
        <v>1281589200</v>
      </c>
      <c r="M718" t="b">
        <v>0</v>
      </c>
      <c r="N718" t="b">
        <v>0</v>
      </c>
      <c r="O718" t="s">
        <v>292</v>
      </c>
      <c r="P718" t="s">
        <v>2053</v>
      </c>
      <c r="Q718" t="s">
        <v>2064</v>
      </c>
      <c r="R718" s="8">
        <f t="shared" si="111"/>
        <v>40397.208333333336</v>
      </c>
      <c r="S718" s="8" t="str">
        <f t="shared" si="112"/>
        <v>07</v>
      </c>
      <c r="T718" s="8" t="str">
        <f t="shared" si="119"/>
        <v>Aug</v>
      </c>
      <c r="U718" s="8" t="str">
        <f t="shared" si="113"/>
        <v>2010</v>
      </c>
      <c r="V718" s="8">
        <f t="shared" si="114"/>
        <v>40402.208333333336</v>
      </c>
      <c r="W718" t="str">
        <f t="shared" si="115"/>
        <v>12</v>
      </c>
      <c r="X718" t="str">
        <f t="shared" si="116"/>
        <v>08</v>
      </c>
      <c r="Y718" t="str">
        <f t="shared" si="117"/>
        <v>2010</v>
      </c>
      <c r="Z718" s="17">
        <f t="shared" si="118"/>
        <v>5</v>
      </c>
    </row>
    <row r="719" spans="1:26" x14ac:dyDescent="0.3">
      <c r="A719">
        <v>716</v>
      </c>
      <c r="B719" s="4" t="s">
        <v>1470</v>
      </c>
      <c r="C719" s="3" t="s">
        <v>1471</v>
      </c>
      <c r="D719">
        <v>2000</v>
      </c>
      <c r="E719">
        <v>10353</v>
      </c>
      <c r="F719" s="17">
        <f t="shared" si="110"/>
        <v>517.65</v>
      </c>
      <c r="G719" t="s">
        <v>20</v>
      </c>
      <c r="H719">
        <v>157</v>
      </c>
      <c r="I719" t="s">
        <v>21</v>
      </c>
      <c r="J719" t="s">
        <v>22</v>
      </c>
      <c r="K719">
        <v>1373432400</v>
      </c>
      <c r="L719">
        <v>1375851600</v>
      </c>
      <c r="M719" t="b">
        <v>0</v>
      </c>
      <c r="N719" t="b">
        <v>1</v>
      </c>
      <c r="O719" t="s">
        <v>33</v>
      </c>
      <c r="P719" t="s">
        <v>2042</v>
      </c>
      <c r="Q719" t="s">
        <v>2043</v>
      </c>
      <c r="R719" s="8">
        <f t="shared" si="111"/>
        <v>41465.208333333336</v>
      </c>
      <c r="S719" s="8" t="str">
        <f t="shared" si="112"/>
        <v>10</v>
      </c>
      <c r="T719" s="8" t="str">
        <f t="shared" si="119"/>
        <v>Jul</v>
      </c>
      <c r="U719" s="8" t="str">
        <f t="shared" si="113"/>
        <v>2013</v>
      </c>
      <c r="V719" s="8">
        <f t="shared" si="114"/>
        <v>41493.208333333336</v>
      </c>
      <c r="W719" t="str">
        <f t="shared" si="115"/>
        <v>07</v>
      </c>
      <c r="X719" t="str">
        <f t="shared" si="116"/>
        <v>08</v>
      </c>
      <c r="Y719" t="str">
        <f t="shared" si="117"/>
        <v>2013</v>
      </c>
      <c r="Z719" s="17">
        <f t="shared" si="118"/>
        <v>28</v>
      </c>
    </row>
    <row r="720" spans="1:26" ht="31.2" x14ac:dyDescent="0.3">
      <c r="A720">
        <v>717</v>
      </c>
      <c r="B720" s="4" t="s">
        <v>1472</v>
      </c>
      <c r="C720" s="3" t="s">
        <v>1473</v>
      </c>
      <c r="D720">
        <v>5600</v>
      </c>
      <c r="E720">
        <v>13868</v>
      </c>
      <c r="F720" s="17">
        <f t="shared" si="110"/>
        <v>247.64285714285714</v>
      </c>
      <c r="G720" t="s">
        <v>20</v>
      </c>
      <c r="H720">
        <v>555</v>
      </c>
      <c r="I720" t="s">
        <v>21</v>
      </c>
      <c r="J720" t="s">
        <v>22</v>
      </c>
      <c r="K720">
        <v>1313989200</v>
      </c>
      <c r="L720">
        <v>1315803600</v>
      </c>
      <c r="M720" t="b">
        <v>0</v>
      </c>
      <c r="N720" t="b">
        <v>0</v>
      </c>
      <c r="O720" t="s">
        <v>42</v>
      </c>
      <c r="P720" t="s">
        <v>2044</v>
      </c>
      <c r="Q720" t="s">
        <v>2045</v>
      </c>
      <c r="R720" s="8">
        <f t="shared" si="111"/>
        <v>40777.208333333336</v>
      </c>
      <c r="S720" s="8" t="str">
        <f t="shared" si="112"/>
        <v>22</v>
      </c>
      <c r="T720" s="8" t="str">
        <f t="shared" si="119"/>
        <v>Aug</v>
      </c>
      <c r="U720" s="8" t="str">
        <f t="shared" si="113"/>
        <v>2011</v>
      </c>
      <c r="V720" s="8">
        <f t="shared" si="114"/>
        <v>40798.208333333336</v>
      </c>
      <c r="W720" t="str">
        <f t="shared" si="115"/>
        <v>12</v>
      </c>
      <c r="X720" t="str">
        <f t="shared" si="116"/>
        <v>09</v>
      </c>
      <c r="Y720" t="str">
        <f t="shared" si="117"/>
        <v>2011</v>
      </c>
      <c r="Z720" s="17">
        <f t="shared" si="118"/>
        <v>21</v>
      </c>
    </row>
    <row r="721" spans="1:26" x14ac:dyDescent="0.3">
      <c r="A721">
        <v>718</v>
      </c>
      <c r="B721" s="4" t="s">
        <v>1474</v>
      </c>
      <c r="C721" s="3" t="s">
        <v>1475</v>
      </c>
      <c r="D721">
        <v>8300</v>
      </c>
      <c r="E721">
        <v>8317</v>
      </c>
      <c r="F721" s="17">
        <f t="shared" si="110"/>
        <v>100.20481927710843</v>
      </c>
      <c r="G721" t="s">
        <v>20</v>
      </c>
      <c r="H721">
        <v>297</v>
      </c>
      <c r="I721" t="s">
        <v>21</v>
      </c>
      <c r="J721" t="s">
        <v>22</v>
      </c>
      <c r="K721">
        <v>1371445200</v>
      </c>
      <c r="L721">
        <v>1373691600</v>
      </c>
      <c r="M721" t="b">
        <v>0</v>
      </c>
      <c r="N721" t="b">
        <v>0</v>
      </c>
      <c r="O721" t="s">
        <v>65</v>
      </c>
      <c r="P721" t="s">
        <v>2040</v>
      </c>
      <c r="Q721" t="s">
        <v>2049</v>
      </c>
      <c r="R721" s="8">
        <f t="shared" si="111"/>
        <v>41442.208333333336</v>
      </c>
      <c r="S721" s="8" t="str">
        <f t="shared" si="112"/>
        <v>17</v>
      </c>
      <c r="T721" s="8" t="str">
        <f t="shared" si="119"/>
        <v>Jun</v>
      </c>
      <c r="U721" s="8" t="str">
        <f t="shared" si="113"/>
        <v>2013</v>
      </c>
      <c r="V721" s="8">
        <f t="shared" si="114"/>
        <v>41468.208333333336</v>
      </c>
      <c r="W721" t="str">
        <f t="shared" si="115"/>
        <v>13</v>
      </c>
      <c r="X721" t="str">
        <f t="shared" si="116"/>
        <v>07</v>
      </c>
      <c r="Y721" t="str">
        <f t="shared" si="117"/>
        <v>2013</v>
      </c>
      <c r="Z721" s="17">
        <f t="shared" si="118"/>
        <v>26</v>
      </c>
    </row>
    <row r="722" spans="1:26" x14ac:dyDescent="0.3">
      <c r="A722">
        <v>719</v>
      </c>
      <c r="B722" s="4" t="s">
        <v>1476</v>
      </c>
      <c r="C722" s="3" t="s">
        <v>1477</v>
      </c>
      <c r="D722">
        <v>6900</v>
      </c>
      <c r="E722">
        <v>10557</v>
      </c>
      <c r="F722" s="17">
        <f t="shared" si="110"/>
        <v>153</v>
      </c>
      <c r="G722" t="s">
        <v>20</v>
      </c>
      <c r="H722">
        <v>123</v>
      </c>
      <c r="I722" t="s">
        <v>21</v>
      </c>
      <c r="J722" t="s">
        <v>22</v>
      </c>
      <c r="K722">
        <v>1338267600</v>
      </c>
      <c r="L722">
        <v>1339218000</v>
      </c>
      <c r="M722" t="b">
        <v>0</v>
      </c>
      <c r="N722" t="b">
        <v>0</v>
      </c>
      <c r="O722" t="s">
        <v>119</v>
      </c>
      <c r="P722" t="s">
        <v>2050</v>
      </c>
      <c r="Q722" t="s">
        <v>2056</v>
      </c>
      <c r="R722" s="8">
        <f t="shared" si="111"/>
        <v>41058.208333333336</v>
      </c>
      <c r="S722" s="8" t="str">
        <f t="shared" si="112"/>
        <v>29</v>
      </c>
      <c r="T722" s="8" t="str">
        <f t="shared" si="119"/>
        <v>May</v>
      </c>
      <c r="U722" s="8" t="str">
        <f t="shared" si="113"/>
        <v>2012</v>
      </c>
      <c r="V722" s="8">
        <f t="shared" si="114"/>
        <v>41069.208333333336</v>
      </c>
      <c r="W722" t="str">
        <f t="shared" si="115"/>
        <v>09</v>
      </c>
      <c r="X722" t="str">
        <f t="shared" si="116"/>
        <v>06</v>
      </c>
      <c r="Y722" t="str">
        <f t="shared" si="117"/>
        <v>2012</v>
      </c>
      <c r="Z722" s="17">
        <f t="shared" si="118"/>
        <v>11</v>
      </c>
    </row>
    <row r="723" spans="1:26" ht="31.2" x14ac:dyDescent="0.3">
      <c r="A723">
        <v>720</v>
      </c>
      <c r="B723" s="4" t="s">
        <v>1478</v>
      </c>
      <c r="C723" s="3" t="s">
        <v>1479</v>
      </c>
      <c r="D723">
        <v>8700</v>
      </c>
      <c r="E723">
        <v>3227</v>
      </c>
      <c r="F723" s="17">
        <f t="shared" si="110"/>
        <v>37.091954022988503</v>
      </c>
      <c r="G723" t="s">
        <v>74</v>
      </c>
      <c r="H723">
        <v>38</v>
      </c>
      <c r="I723" t="s">
        <v>36</v>
      </c>
      <c r="J723" t="s">
        <v>37</v>
      </c>
      <c r="K723">
        <v>1519192800</v>
      </c>
      <c r="L723">
        <v>1520402400</v>
      </c>
      <c r="M723" t="b">
        <v>0</v>
      </c>
      <c r="N723" t="b">
        <v>1</v>
      </c>
      <c r="O723" t="s">
        <v>33</v>
      </c>
      <c r="P723" t="s">
        <v>2042</v>
      </c>
      <c r="Q723" t="s">
        <v>2043</v>
      </c>
      <c r="R723" s="8">
        <f t="shared" si="111"/>
        <v>43152.25</v>
      </c>
      <c r="S723" s="8" t="str">
        <f t="shared" si="112"/>
        <v>21</v>
      </c>
      <c r="T723" s="8" t="str">
        <f t="shared" si="119"/>
        <v>Feb</v>
      </c>
      <c r="U723" s="8" t="str">
        <f t="shared" si="113"/>
        <v>2018</v>
      </c>
      <c r="V723" s="8">
        <f t="shared" si="114"/>
        <v>43166.25</v>
      </c>
      <c r="W723" t="str">
        <f t="shared" si="115"/>
        <v>07</v>
      </c>
      <c r="X723" t="str">
        <f t="shared" si="116"/>
        <v>03</v>
      </c>
      <c r="Y723" t="str">
        <f t="shared" si="117"/>
        <v>2018</v>
      </c>
      <c r="Z723" s="17">
        <f t="shared" si="118"/>
        <v>14</v>
      </c>
    </row>
    <row r="724" spans="1:26" x14ac:dyDescent="0.3">
      <c r="A724">
        <v>721</v>
      </c>
      <c r="B724" s="4" t="s">
        <v>1480</v>
      </c>
      <c r="C724" s="3" t="s">
        <v>1481</v>
      </c>
      <c r="D724">
        <v>123600</v>
      </c>
      <c r="E724">
        <v>5429</v>
      </c>
      <c r="F724" s="17">
        <f t="shared" si="110"/>
        <v>4.392394822006473</v>
      </c>
      <c r="G724" t="s">
        <v>74</v>
      </c>
      <c r="H724">
        <v>60</v>
      </c>
      <c r="I724" t="s">
        <v>21</v>
      </c>
      <c r="J724" t="s">
        <v>22</v>
      </c>
      <c r="K724">
        <v>1522818000</v>
      </c>
      <c r="L724">
        <v>1523336400</v>
      </c>
      <c r="M724" t="b">
        <v>0</v>
      </c>
      <c r="N724" t="b">
        <v>0</v>
      </c>
      <c r="O724" t="s">
        <v>23</v>
      </c>
      <c r="P724" t="s">
        <v>2038</v>
      </c>
      <c r="Q724" t="s">
        <v>2039</v>
      </c>
      <c r="R724" s="8">
        <f t="shared" si="111"/>
        <v>43194.208333333328</v>
      </c>
      <c r="S724" s="8" t="str">
        <f t="shared" si="112"/>
        <v>04</v>
      </c>
      <c r="T724" s="8" t="str">
        <f t="shared" si="119"/>
        <v>Apr</v>
      </c>
      <c r="U724" s="8" t="str">
        <f t="shared" si="113"/>
        <v>2018</v>
      </c>
      <c r="V724" s="8">
        <f t="shared" si="114"/>
        <v>43200.208333333328</v>
      </c>
      <c r="W724" t="str">
        <f t="shared" si="115"/>
        <v>10</v>
      </c>
      <c r="X724" t="str">
        <f t="shared" si="116"/>
        <v>04</v>
      </c>
      <c r="Y724" t="str">
        <f t="shared" si="117"/>
        <v>2018</v>
      </c>
      <c r="Z724" s="17">
        <f t="shared" si="118"/>
        <v>6</v>
      </c>
    </row>
    <row r="725" spans="1:26" x14ac:dyDescent="0.3">
      <c r="A725">
        <v>722</v>
      </c>
      <c r="B725" s="4" t="s">
        <v>1482</v>
      </c>
      <c r="C725" s="3" t="s">
        <v>1483</v>
      </c>
      <c r="D725">
        <v>48500</v>
      </c>
      <c r="E725">
        <v>75906</v>
      </c>
      <c r="F725" s="17">
        <f t="shared" si="110"/>
        <v>156.50721649484535</v>
      </c>
      <c r="G725" t="s">
        <v>20</v>
      </c>
      <c r="H725">
        <v>3036</v>
      </c>
      <c r="I725" t="s">
        <v>21</v>
      </c>
      <c r="J725" t="s">
        <v>22</v>
      </c>
      <c r="K725">
        <v>1509948000</v>
      </c>
      <c r="L725">
        <v>1512280800</v>
      </c>
      <c r="M725" t="b">
        <v>0</v>
      </c>
      <c r="N725" t="b">
        <v>0</v>
      </c>
      <c r="O725" t="s">
        <v>42</v>
      </c>
      <c r="P725" t="s">
        <v>2044</v>
      </c>
      <c r="Q725" t="s">
        <v>2045</v>
      </c>
      <c r="R725" s="8">
        <f t="shared" si="111"/>
        <v>43045.25</v>
      </c>
      <c r="S725" s="8" t="str">
        <f t="shared" si="112"/>
        <v>06</v>
      </c>
      <c r="T725" s="8" t="str">
        <f t="shared" si="119"/>
        <v>Nov</v>
      </c>
      <c r="U725" s="8" t="str">
        <f t="shared" si="113"/>
        <v>2017</v>
      </c>
      <c r="V725" s="8">
        <f t="shared" si="114"/>
        <v>43072.25</v>
      </c>
      <c r="W725" t="str">
        <f t="shared" si="115"/>
        <v>03</v>
      </c>
      <c r="X725" t="str">
        <f t="shared" si="116"/>
        <v>12</v>
      </c>
      <c r="Y725" t="str">
        <f t="shared" si="117"/>
        <v>2017</v>
      </c>
      <c r="Z725" s="17">
        <f t="shared" si="118"/>
        <v>27</v>
      </c>
    </row>
    <row r="726" spans="1:26" x14ac:dyDescent="0.3">
      <c r="A726">
        <v>723</v>
      </c>
      <c r="B726" s="4" t="s">
        <v>1484</v>
      </c>
      <c r="C726" s="3" t="s">
        <v>1485</v>
      </c>
      <c r="D726">
        <v>4900</v>
      </c>
      <c r="E726">
        <v>13250</v>
      </c>
      <c r="F726" s="17">
        <f t="shared" si="110"/>
        <v>270.40816326530609</v>
      </c>
      <c r="G726" t="s">
        <v>20</v>
      </c>
      <c r="H726">
        <v>144</v>
      </c>
      <c r="I726" t="s">
        <v>26</v>
      </c>
      <c r="J726" t="s">
        <v>27</v>
      </c>
      <c r="K726">
        <v>1456898400</v>
      </c>
      <c r="L726">
        <v>1458709200</v>
      </c>
      <c r="M726" t="b">
        <v>0</v>
      </c>
      <c r="N726" t="b">
        <v>0</v>
      </c>
      <c r="O726" t="s">
        <v>33</v>
      </c>
      <c r="P726" t="s">
        <v>2042</v>
      </c>
      <c r="Q726" t="s">
        <v>2043</v>
      </c>
      <c r="R726" s="8">
        <f t="shared" si="111"/>
        <v>42431.25</v>
      </c>
      <c r="S726" s="8" t="str">
        <f t="shared" si="112"/>
        <v>02</v>
      </c>
      <c r="T726" s="8" t="str">
        <f t="shared" si="119"/>
        <v>Mar</v>
      </c>
      <c r="U726" s="8" t="str">
        <f t="shared" si="113"/>
        <v>2016</v>
      </c>
      <c r="V726" s="8">
        <f t="shared" si="114"/>
        <v>42452.208333333328</v>
      </c>
      <c r="W726" t="str">
        <f t="shared" si="115"/>
        <v>23</v>
      </c>
      <c r="X726" t="str">
        <f t="shared" si="116"/>
        <v>03</v>
      </c>
      <c r="Y726" t="str">
        <f t="shared" si="117"/>
        <v>2016</v>
      </c>
      <c r="Z726" s="17">
        <f t="shared" si="118"/>
        <v>20.958333333328483</v>
      </c>
    </row>
    <row r="727" spans="1:26" ht="31.2" x14ac:dyDescent="0.3">
      <c r="A727">
        <v>724</v>
      </c>
      <c r="B727" s="4" t="s">
        <v>1486</v>
      </c>
      <c r="C727" s="3" t="s">
        <v>1487</v>
      </c>
      <c r="D727">
        <v>8400</v>
      </c>
      <c r="E727">
        <v>11261</v>
      </c>
      <c r="F727" s="17">
        <f t="shared" si="110"/>
        <v>134.05952380952382</v>
      </c>
      <c r="G727" t="s">
        <v>20</v>
      </c>
      <c r="H727">
        <v>121</v>
      </c>
      <c r="I727" t="s">
        <v>40</v>
      </c>
      <c r="J727" t="s">
        <v>41</v>
      </c>
      <c r="K727">
        <v>1413954000</v>
      </c>
      <c r="L727">
        <v>1414126800</v>
      </c>
      <c r="M727" t="b">
        <v>0</v>
      </c>
      <c r="N727" t="b">
        <v>1</v>
      </c>
      <c r="O727" t="s">
        <v>33</v>
      </c>
      <c r="P727" t="s">
        <v>2042</v>
      </c>
      <c r="Q727" t="s">
        <v>2043</v>
      </c>
      <c r="R727" s="8">
        <f t="shared" si="111"/>
        <v>41934.208333333336</v>
      </c>
      <c r="S727" s="8" t="str">
        <f t="shared" si="112"/>
        <v>22</v>
      </c>
      <c r="T727" s="8" t="str">
        <f t="shared" si="119"/>
        <v>Oct</v>
      </c>
      <c r="U727" s="8" t="str">
        <f t="shared" si="113"/>
        <v>2014</v>
      </c>
      <c r="V727" s="8">
        <f t="shared" si="114"/>
        <v>41936.208333333336</v>
      </c>
      <c r="W727" t="str">
        <f t="shared" si="115"/>
        <v>24</v>
      </c>
      <c r="X727" t="str">
        <f t="shared" si="116"/>
        <v>10</v>
      </c>
      <c r="Y727" t="str">
        <f t="shared" si="117"/>
        <v>2014</v>
      </c>
      <c r="Z727" s="17">
        <f t="shared" si="118"/>
        <v>2</v>
      </c>
    </row>
    <row r="728" spans="1:26" x14ac:dyDescent="0.3">
      <c r="A728">
        <v>725</v>
      </c>
      <c r="B728" s="4" t="s">
        <v>1488</v>
      </c>
      <c r="C728" s="3" t="s">
        <v>1489</v>
      </c>
      <c r="D728">
        <v>193200</v>
      </c>
      <c r="E728">
        <v>97369</v>
      </c>
      <c r="F728" s="17">
        <f t="shared" si="110"/>
        <v>50.398033126293996</v>
      </c>
      <c r="G728" t="s">
        <v>14</v>
      </c>
      <c r="H728">
        <v>1596</v>
      </c>
      <c r="I728" t="s">
        <v>21</v>
      </c>
      <c r="J728" t="s">
        <v>22</v>
      </c>
      <c r="K728">
        <v>1416031200</v>
      </c>
      <c r="L728">
        <v>1416204000</v>
      </c>
      <c r="M728" t="b">
        <v>0</v>
      </c>
      <c r="N728" t="b">
        <v>0</v>
      </c>
      <c r="O728" t="s">
        <v>292</v>
      </c>
      <c r="P728" t="s">
        <v>2053</v>
      </c>
      <c r="Q728" t="s">
        <v>2064</v>
      </c>
      <c r="R728" s="8">
        <f t="shared" si="111"/>
        <v>41958.25</v>
      </c>
      <c r="S728" s="8" t="str">
        <f t="shared" si="112"/>
        <v>15</v>
      </c>
      <c r="T728" s="8" t="str">
        <f t="shared" si="119"/>
        <v>Nov</v>
      </c>
      <c r="U728" s="8" t="str">
        <f t="shared" si="113"/>
        <v>2014</v>
      </c>
      <c r="V728" s="8">
        <f t="shared" si="114"/>
        <v>41960.25</v>
      </c>
      <c r="W728" t="str">
        <f t="shared" si="115"/>
        <v>17</v>
      </c>
      <c r="X728" t="str">
        <f t="shared" si="116"/>
        <v>11</v>
      </c>
      <c r="Y728" t="str">
        <f t="shared" si="117"/>
        <v>2014</v>
      </c>
      <c r="Z728" s="17">
        <f t="shared" si="118"/>
        <v>2</v>
      </c>
    </row>
    <row r="729" spans="1:26" ht="31.2" x14ac:dyDescent="0.3">
      <c r="A729">
        <v>726</v>
      </c>
      <c r="B729" s="4" t="s">
        <v>1490</v>
      </c>
      <c r="C729" s="3" t="s">
        <v>1491</v>
      </c>
      <c r="D729">
        <v>54300</v>
      </c>
      <c r="E729">
        <v>48227</v>
      </c>
      <c r="F729" s="17">
        <f t="shared" si="110"/>
        <v>88.815837937384899</v>
      </c>
      <c r="G729" t="s">
        <v>74</v>
      </c>
      <c r="H729">
        <v>524</v>
      </c>
      <c r="I729" t="s">
        <v>21</v>
      </c>
      <c r="J729" t="s">
        <v>22</v>
      </c>
      <c r="K729">
        <v>1287982800</v>
      </c>
      <c r="L729">
        <v>1288501200</v>
      </c>
      <c r="M729" t="b">
        <v>0</v>
      </c>
      <c r="N729" t="b">
        <v>1</v>
      </c>
      <c r="O729" t="s">
        <v>33</v>
      </c>
      <c r="P729" t="s">
        <v>2042</v>
      </c>
      <c r="Q729" t="s">
        <v>2043</v>
      </c>
      <c r="R729" s="8">
        <f t="shared" si="111"/>
        <v>40476.208333333336</v>
      </c>
      <c r="S729" s="8" t="str">
        <f t="shared" si="112"/>
        <v>25</v>
      </c>
      <c r="T729" s="8" t="str">
        <f t="shared" si="119"/>
        <v>Oct</v>
      </c>
      <c r="U729" s="8" t="str">
        <f t="shared" si="113"/>
        <v>2010</v>
      </c>
      <c r="V729" s="8">
        <f t="shared" si="114"/>
        <v>40482.208333333336</v>
      </c>
      <c r="W729" t="str">
        <f t="shared" si="115"/>
        <v>31</v>
      </c>
      <c r="X729" t="str">
        <f t="shared" si="116"/>
        <v>10</v>
      </c>
      <c r="Y729" t="str">
        <f t="shared" si="117"/>
        <v>2010</v>
      </c>
      <c r="Z729" s="17">
        <f t="shared" si="118"/>
        <v>6</v>
      </c>
    </row>
    <row r="730" spans="1:26" x14ac:dyDescent="0.3">
      <c r="A730">
        <v>727</v>
      </c>
      <c r="B730" s="4" t="s">
        <v>1492</v>
      </c>
      <c r="C730" s="3" t="s">
        <v>1493</v>
      </c>
      <c r="D730">
        <v>8900</v>
      </c>
      <c r="E730">
        <v>14685</v>
      </c>
      <c r="F730" s="17">
        <f t="shared" si="110"/>
        <v>165</v>
      </c>
      <c r="G730" t="s">
        <v>20</v>
      </c>
      <c r="H730">
        <v>181</v>
      </c>
      <c r="I730" t="s">
        <v>21</v>
      </c>
      <c r="J730" t="s">
        <v>22</v>
      </c>
      <c r="K730">
        <v>1547964000</v>
      </c>
      <c r="L730">
        <v>1552971600</v>
      </c>
      <c r="M730" t="b">
        <v>0</v>
      </c>
      <c r="N730" t="b">
        <v>0</v>
      </c>
      <c r="O730" t="s">
        <v>28</v>
      </c>
      <c r="P730" t="s">
        <v>2040</v>
      </c>
      <c r="Q730" t="s">
        <v>2041</v>
      </c>
      <c r="R730" s="8">
        <f t="shared" si="111"/>
        <v>43485.25</v>
      </c>
      <c r="S730" s="8" t="str">
        <f t="shared" si="112"/>
        <v>20</v>
      </c>
      <c r="T730" s="8" t="str">
        <f t="shared" si="119"/>
        <v>Jan</v>
      </c>
      <c r="U730" s="8" t="str">
        <f t="shared" si="113"/>
        <v>2019</v>
      </c>
      <c r="V730" s="8">
        <f t="shared" si="114"/>
        <v>43543.208333333328</v>
      </c>
      <c r="W730" t="str">
        <f t="shared" si="115"/>
        <v>19</v>
      </c>
      <c r="X730" t="str">
        <f t="shared" si="116"/>
        <v>03</v>
      </c>
      <c r="Y730" t="str">
        <f t="shared" si="117"/>
        <v>2019</v>
      </c>
      <c r="Z730" s="17">
        <f t="shared" si="118"/>
        <v>57.958333333328483</v>
      </c>
    </row>
    <row r="731" spans="1:26" ht="31.2" x14ac:dyDescent="0.3">
      <c r="A731">
        <v>728</v>
      </c>
      <c r="B731" s="4" t="s">
        <v>1494</v>
      </c>
      <c r="C731" s="3" t="s">
        <v>1495</v>
      </c>
      <c r="D731">
        <v>4200</v>
      </c>
      <c r="E731">
        <v>735</v>
      </c>
      <c r="F731" s="17">
        <f t="shared" si="110"/>
        <v>17.5</v>
      </c>
      <c r="G731" t="s">
        <v>14</v>
      </c>
      <c r="H731">
        <v>10</v>
      </c>
      <c r="I731" t="s">
        <v>21</v>
      </c>
      <c r="J731" t="s">
        <v>22</v>
      </c>
      <c r="K731">
        <v>1464152400</v>
      </c>
      <c r="L731">
        <v>1465102800</v>
      </c>
      <c r="M731" t="b">
        <v>0</v>
      </c>
      <c r="N731" t="b">
        <v>0</v>
      </c>
      <c r="O731" t="s">
        <v>33</v>
      </c>
      <c r="P731" t="s">
        <v>2042</v>
      </c>
      <c r="Q731" t="s">
        <v>2043</v>
      </c>
      <c r="R731" s="8">
        <f t="shared" si="111"/>
        <v>42515.208333333328</v>
      </c>
      <c r="S731" s="8" t="str">
        <f t="shared" si="112"/>
        <v>25</v>
      </c>
      <c r="T731" s="8" t="str">
        <f t="shared" si="119"/>
        <v>May</v>
      </c>
      <c r="U731" s="8" t="str">
        <f t="shared" si="113"/>
        <v>2016</v>
      </c>
      <c r="V731" s="8">
        <f t="shared" si="114"/>
        <v>42526.208333333328</v>
      </c>
      <c r="W731" t="str">
        <f t="shared" si="115"/>
        <v>05</v>
      </c>
      <c r="X731" t="str">
        <f t="shared" si="116"/>
        <v>06</v>
      </c>
      <c r="Y731" t="str">
        <f t="shared" si="117"/>
        <v>2016</v>
      </c>
      <c r="Z731" s="17">
        <f t="shared" si="118"/>
        <v>11</v>
      </c>
    </row>
    <row r="732" spans="1:26" ht="31.2" x14ac:dyDescent="0.3">
      <c r="A732">
        <v>729</v>
      </c>
      <c r="B732" s="4" t="s">
        <v>1496</v>
      </c>
      <c r="C732" s="3" t="s">
        <v>1497</v>
      </c>
      <c r="D732">
        <v>5600</v>
      </c>
      <c r="E732">
        <v>10397</v>
      </c>
      <c r="F732" s="17">
        <f t="shared" si="110"/>
        <v>185.66071428571428</v>
      </c>
      <c r="G732" t="s">
        <v>20</v>
      </c>
      <c r="H732">
        <v>122</v>
      </c>
      <c r="I732" t="s">
        <v>21</v>
      </c>
      <c r="J732" t="s">
        <v>22</v>
      </c>
      <c r="K732">
        <v>1359957600</v>
      </c>
      <c r="L732">
        <v>1360130400</v>
      </c>
      <c r="M732" t="b">
        <v>0</v>
      </c>
      <c r="N732" t="b">
        <v>0</v>
      </c>
      <c r="O732" t="s">
        <v>53</v>
      </c>
      <c r="P732" t="s">
        <v>2044</v>
      </c>
      <c r="Q732" t="s">
        <v>2047</v>
      </c>
      <c r="R732" s="8">
        <f t="shared" si="111"/>
        <v>41309.25</v>
      </c>
      <c r="S732" s="8" t="str">
        <f t="shared" si="112"/>
        <v>04</v>
      </c>
      <c r="T732" s="8" t="str">
        <f t="shared" si="119"/>
        <v>Feb</v>
      </c>
      <c r="U732" s="8" t="str">
        <f t="shared" si="113"/>
        <v>2013</v>
      </c>
      <c r="V732" s="8">
        <f t="shared" si="114"/>
        <v>41311.25</v>
      </c>
      <c r="W732" t="str">
        <f t="shared" si="115"/>
        <v>06</v>
      </c>
      <c r="X732" t="str">
        <f t="shared" si="116"/>
        <v>02</v>
      </c>
      <c r="Y732" t="str">
        <f t="shared" si="117"/>
        <v>2013</v>
      </c>
      <c r="Z732" s="17">
        <f t="shared" si="118"/>
        <v>2</v>
      </c>
    </row>
    <row r="733" spans="1:26" x14ac:dyDescent="0.3">
      <c r="A733">
        <v>730</v>
      </c>
      <c r="B733" s="4" t="s">
        <v>1498</v>
      </c>
      <c r="C733" s="3" t="s">
        <v>1499</v>
      </c>
      <c r="D733">
        <v>28800</v>
      </c>
      <c r="E733">
        <v>118847</v>
      </c>
      <c r="F733" s="17">
        <f t="shared" si="110"/>
        <v>412.6631944444444</v>
      </c>
      <c r="G733" t="s">
        <v>20</v>
      </c>
      <c r="H733">
        <v>1071</v>
      </c>
      <c r="I733" t="s">
        <v>15</v>
      </c>
      <c r="J733" t="s">
        <v>16</v>
      </c>
      <c r="K733">
        <v>1432357200</v>
      </c>
      <c r="L733">
        <v>1432875600</v>
      </c>
      <c r="M733" t="b">
        <v>0</v>
      </c>
      <c r="N733" t="b">
        <v>0</v>
      </c>
      <c r="O733" t="s">
        <v>65</v>
      </c>
      <c r="P733" t="s">
        <v>2040</v>
      </c>
      <c r="Q733" t="s">
        <v>2049</v>
      </c>
      <c r="R733" s="8">
        <f t="shared" si="111"/>
        <v>42147.208333333328</v>
      </c>
      <c r="S733" s="8" t="str">
        <f t="shared" si="112"/>
        <v>23</v>
      </c>
      <c r="T733" s="8" t="str">
        <f t="shared" si="119"/>
        <v>May</v>
      </c>
      <c r="U733" s="8" t="str">
        <f t="shared" si="113"/>
        <v>2015</v>
      </c>
      <c r="V733" s="8">
        <f t="shared" si="114"/>
        <v>42153.208333333328</v>
      </c>
      <c r="W733" t="str">
        <f t="shared" si="115"/>
        <v>29</v>
      </c>
      <c r="X733" t="str">
        <f t="shared" si="116"/>
        <v>05</v>
      </c>
      <c r="Y733" t="str">
        <f t="shared" si="117"/>
        <v>2015</v>
      </c>
      <c r="Z733" s="17">
        <f t="shared" si="118"/>
        <v>6</v>
      </c>
    </row>
    <row r="734" spans="1:26" x14ac:dyDescent="0.3">
      <c r="A734">
        <v>731</v>
      </c>
      <c r="B734" s="4" t="s">
        <v>1500</v>
      </c>
      <c r="C734" s="3" t="s">
        <v>1501</v>
      </c>
      <c r="D734">
        <v>8000</v>
      </c>
      <c r="E734">
        <v>7220</v>
      </c>
      <c r="F734" s="17">
        <f t="shared" si="110"/>
        <v>90.25</v>
      </c>
      <c r="G734" t="s">
        <v>74</v>
      </c>
      <c r="H734">
        <v>219</v>
      </c>
      <c r="I734" t="s">
        <v>21</v>
      </c>
      <c r="J734" t="s">
        <v>22</v>
      </c>
      <c r="K734">
        <v>1500786000</v>
      </c>
      <c r="L734">
        <v>1500872400</v>
      </c>
      <c r="M734" t="b">
        <v>0</v>
      </c>
      <c r="N734" t="b">
        <v>0</v>
      </c>
      <c r="O734" t="s">
        <v>28</v>
      </c>
      <c r="P734" t="s">
        <v>2040</v>
      </c>
      <c r="Q734" t="s">
        <v>2041</v>
      </c>
      <c r="R734" s="8">
        <f t="shared" si="111"/>
        <v>42939.208333333328</v>
      </c>
      <c r="S734" s="8" t="str">
        <f t="shared" si="112"/>
        <v>23</v>
      </c>
      <c r="T734" s="8" t="str">
        <f t="shared" si="119"/>
        <v>Jul</v>
      </c>
      <c r="U734" s="8" t="str">
        <f t="shared" si="113"/>
        <v>2017</v>
      </c>
      <c r="V734" s="8">
        <f t="shared" si="114"/>
        <v>42940.208333333328</v>
      </c>
      <c r="W734" t="str">
        <f t="shared" si="115"/>
        <v>24</v>
      </c>
      <c r="X734" t="str">
        <f t="shared" si="116"/>
        <v>07</v>
      </c>
      <c r="Y734" t="str">
        <f t="shared" si="117"/>
        <v>2017</v>
      </c>
      <c r="Z734" s="17">
        <f t="shared" si="118"/>
        <v>1</v>
      </c>
    </row>
    <row r="735" spans="1:26" x14ac:dyDescent="0.3">
      <c r="A735">
        <v>732</v>
      </c>
      <c r="B735" s="4" t="s">
        <v>1502</v>
      </c>
      <c r="C735" s="3" t="s">
        <v>1503</v>
      </c>
      <c r="D735">
        <v>117000</v>
      </c>
      <c r="E735">
        <v>107622</v>
      </c>
      <c r="F735" s="17">
        <f t="shared" si="110"/>
        <v>91.984615384615381</v>
      </c>
      <c r="G735" t="s">
        <v>14</v>
      </c>
      <c r="H735">
        <v>1121</v>
      </c>
      <c r="I735" t="s">
        <v>21</v>
      </c>
      <c r="J735" t="s">
        <v>22</v>
      </c>
      <c r="K735">
        <v>1490158800</v>
      </c>
      <c r="L735">
        <v>1492146000</v>
      </c>
      <c r="M735" t="b">
        <v>0</v>
      </c>
      <c r="N735" t="b">
        <v>1</v>
      </c>
      <c r="O735" t="s">
        <v>23</v>
      </c>
      <c r="P735" t="s">
        <v>2038</v>
      </c>
      <c r="Q735" t="s">
        <v>2039</v>
      </c>
      <c r="R735" s="8">
        <f t="shared" si="111"/>
        <v>42816.208333333328</v>
      </c>
      <c r="S735" s="8" t="str">
        <f t="shared" si="112"/>
        <v>22</v>
      </c>
      <c r="T735" s="8" t="str">
        <f t="shared" si="119"/>
        <v>Mar</v>
      </c>
      <c r="U735" s="8" t="str">
        <f t="shared" si="113"/>
        <v>2017</v>
      </c>
      <c r="V735" s="8">
        <f t="shared" si="114"/>
        <v>42839.208333333328</v>
      </c>
      <c r="W735" t="str">
        <f t="shared" si="115"/>
        <v>14</v>
      </c>
      <c r="X735" t="str">
        <f t="shared" si="116"/>
        <v>04</v>
      </c>
      <c r="Y735" t="str">
        <f t="shared" si="117"/>
        <v>2017</v>
      </c>
      <c r="Z735" s="17">
        <f t="shared" si="118"/>
        <v>23</v>
      </c>
    </row>
    <row r="736" spans="1:26" x14ac:dyDescent="0.3">
      <c r="A736">
        <v>733</v>
      </c>
      <c r="B736" s="4" t="s">
        <v>1504</v>
      </c>
      <c r="C736" s="3" t="s">
        <v>1505</v>
      </c>
      <c r="D736">
        <v>15800</v>
      </c>
      <c r="E736">
        <v>83267</v>
      </c>
      <c r="F736" s="17">
        <f t="shared" si="110"/>
        <v>527.00632911392404</v>
      </c>
      <c r="G736" t="s">
        <v>20</v>
      </c>
      <c r="H736">
        <v>980</v>
      </c>
      <c r="I736" t="s">
        <v>21</v>
      </c>
      <c r="J736" t="s">
        <v>22</v>
      </c>
      <c r="K736">
        <v>1406178000</v>
      </c>
      <c r="L736">
        <v>1407301200</v>
      </c>
      <c r="M736" t="b">
        <v>0</v>
      </c>
      <c r="N736" t="b">
        <v>0</v>
      </c>
      <c r="O736" t="s">
        <v>148</v>
      </c>
      <c r="P736" t="s">
        <v>2038</v>
      </c>
      <c r="Q736" t="s">
        <v>2060</v>
      </c>
      <c r="R736" s="8">
        <f t="shared" si="111"/>
        <v>41844.208333333336</v>
      </c>
      <c r="S736" s="8" t="str">
        <f t="shared" si="112"/>
        <v>24</v>
      </c>
      <c r="T736" s="8" t="str">
        <f t="shared" si="119"/>
        <v>Jul</v>
      </c>
      <c r="U736" s="8" t="str">
        <f t="shared" si="113"/>
        <v>2014</v>
      </c>
      <c r="V736" s="8">
        <f t="shared" si="114"/>
        <v>41857.208333333336</v>
      </c>
      <c r="W736" t="str">
        <f t="shared" si="115"/>
        <v>06</v>
      </c>
      <c r="X736" t="str">
        <f t="shared" si="116"/>
        <v>08</v>
      </c>
      <c r="Y736" t="str">
        <f t="shared" si="117"/>
        <v>2014</v>
      </c>
      <c r="Z736" s="17">
        <f t="shared" si="118"/>
        <v>13</v>
      </c>
    </row>
    <row r="737" spans="1:26" x14ac:dyDescent="0.3">
      <c r="A737">
        <v>734</v>
      </c>
      <c r="B737" s="4" t="s">
        <v>1506</v>
      </c>
      <c r="C737" s="3" t="s">
        <v>1507</v>
      </c>
      <c r="D737">
        <v>4200</v>
      </c>
      <c r="E737">
        <v>13404</v>
      </c>
      <c r="F737" s="17">
        <f t="shared" si="110"/>
        <v>319.14285714285711</v>
      </c>
      <c r="G737" t="s">
        <v>20</v>
      </c>
      <c r="H737">
        <v>536</v>
      </c>
      <c r="I737" t="s">
        <v>21</v>
      </c>
      <c r="J737" t="s">
        <v>22</v>
      </c>
      <c r="K737">
        <v>1485583200</v>
      </c>
      <c r="L737">
        <v>1486620000</v>
      </c>
      <c r="M737" t="b">
        <v>0</v>
      </c>
      <c r="N737" t="b">
        <v>1</v>
      </c>
      <c r="O737" t="s">
        <v>33</v>
      </c>
      <c r="P737" t="s">
        <v>2042</v>
      </c>
      <c r="Q737" t="s">
        <v>2043</v>
      </c>
      <c r="R737" s="8">
        <f t="shared" si="111"/>
        <v>42763.25</v>
      </c>
      <c r="S737" s="8" t="str">
        <f t="shared" si="112"/>
        <v>28</v>
      </c>
      <c r="T737" s="8" t="str">
        <f t="shared" si="119"/>
        <v>Jan</v>
      </c>
      <c r="U737" s="8" t="str">
        <f t="shared" si="113"/>
        <v>2017</v>
      </c>
      <c r="V737" s="8">
        <f t="shared" si="114"/>
        <v>42775.25</v>
      </c>
      <c r="W737" t="str">
        <f t="shared" si="115"/>
        <v>09</v>
      </c>
      <c r="X737" t="str">
        <f t="shared" si="116"/>
        <v>02</v>
      </c>
      <c r="Y737" t="str">
        <f t="shared" si="117"/>
        <v>2017</v>
      </c>
      <c r="Z737" s="17">
        <f t="shared" si="118"/>
        <v>12</v>
      </c>
    </row>
    <row r="738" spans="1:26" ht="31.2" x14ac:dyDescent="0.3">
      <c r="A738">
        <v>735</v>
      </c>
      <c r="B738" s="4" t="s">
        <v>1508</v>
      </c>
      <c r="C738" s="3" t="s">
        <v>1509</v>
      </c>
      <c r="D738">
        <v>37100</v>
      </c>
      <c r="E738">
        <v>131404</v>
      </c>
      <c r="F738" s="17">
        <f t="shared" si="110"/>
        <v>354.18867924528303</v>
      </c>
      <c r="G738" t="s">
        <v>20</v>
      </c>
      <c r="H738">
        <v>1991</v>
      </c>
      <c r="I738" t="s">
        <v>21</v>
      </c>
      <c r="J738" t="s">
        <v>22</v>
      </c>
      <c r="K738">
        <v>1459314000</v>
      </c>
      <c r="L738">
        <v>1459918800</v>
      </c>
      <c r="M738" t="b">
        <v>0</v>
      </c>
      <c r="N738" t="b">
        <v>0</v>
      </c>
      <c r="O738" t="s">
        <v>122</v>
      </c>
      <c r="P738" t="s">
        <v>2057</v>
      </c>
      <c r="Q738" t="s">
        <v>2058</v>
      </c>
      <c r="R738" s="8">
        <f t="shared" si="111"/>
        <v>42459.208333333328</v>
      </c>
      <c r="S738" s="8" t="str">
        <f t="shared" si="112"/>
        <v>30</v>
      </c>
      <c r="T738" s="8" t="str">
        <f t="shared" si="119"/>
        <v>Mar</v>
      </c>
      <c r="U738" s="8" t="str">
        <f t="shared" si="113"/>
        <v>2016</v>
      </c>
      <c r="V738" s="8">
        <f t="shared" si="114"/>
        <v>42466.208333333328</v>
      </c>
      <c r="W738" t="str">
        <f t="shared" si="115"/>
        <v>06</v>
      </c>
      <c r="X738" t="str">
        <f t="shared" si="116"/>
        <v>04</v>
      </c>
      <c r="Y738" t="str">
        <f t="shared" si="117"/>
        <v>2016</v>
      </c>
      <c r="Z738" s="17">
        <f t="shared" si="118"/>
        <v>7</v>
      </c>
    </row>
    <row r="739" spans="1:26" x14ac:dyDescent="0.3">
      <c r="A739">
        <v>736</v>
      </c>
      <c r="B739" s="4" t="s">
        <v>1510</v>
      </c>
      <c r="C739" s="3" t="s">
        <v>1511</v>
      </c>
      <c r="D739">
        <v>7700</v>
      </c>
      <c r="E739">
        <v>2533</v>
      </c>
      <c r="F739" s="17">
        <f t="shared" si="110"/>
        <v>32.896103896103895</v>
      </c>
      <c r="G739" t="s">
        <v>74</v>
      </c>
      <c r="H739">
        <v>29</v>
      </c>
      <c r="I739" t="s">
        <v>21</v>
      </c>
      <c r="J739" t="s">
        <v>22</v>
      </c>
      <c r="K739">
        <v>1424412000</v>
      </c>
      <c r="L739">
        <v>1424757600</v>
      </c>
      <c r="M739" t="b">
        <v>0</v>
      </c>
      <c r="N739" t="b">
        <v>0</v>
      </c>
      <c r="O739" t="s">
        <v>68</v>
      </c>
      <c r="P739" t="s">
        <v>2050</v>
      </c>
      <c r="Q739" t="s">
        <v>2051</v>
      </c>
      <c r="R739" s="8">
        <f t="shared" si="111"/>
        <v>42055.25</v>
      </c>
      <c r="S739" s="8" t="str">
        <f t="shared" si="112"/>
        <v>20</v>
      </c>
      <c r="T739" s="8" t="str">
        <f t="shared" si="119"/>
        <v>Feb</v>
      </c>
      <c r="U739" s="8" t="str">
        <f t="shared" si="113"/>
        <v>2015</v>
      </c>
      <c r="V739" s="8">
        <f t="shared" si="114"/>
        <v>42059.25</v>
      </c>
      <c r="W739" t="str">
        <f t="shared" si="115"/>
        <v>24</v>
      </c>
      <c r="X739" t="str">
        <f t="shared" si="116"/>
        <v>02</v>
      </c>
      <c r="Y739" t="str">
        <f t="shared" si="117"/>
        <v>2015</v>
      </c>
      <c r="Z739" s="17">
        <f t="shared" si="118"/>
        <v>4</v>
      </c>
    </row>
    <row r="740" spans="1:26" ht="31.2" x14ac:dyDescent="0.3">
      <c r="A740">
        <v>737</v>
      </c>
      <c r="B740" s="4" t="s">
        <v>1512</v>
      </c>
      <c r="C740" s="3" t="s">
        <v>1513</v>
      </c>
      <c r="D740">
        <v>3700</v>
      </c>
      <c r="E740">
        <v>5028</v>
      </c>
      <c r="F740" s="17">
        <f t="shared" si="110"/>
        <v>135.8918918918919</v>
      </c>
      <c r="G740" t="s">
        <v>20</v>
      </c>
      <c r="H740">
        <v>180</v>
      </c>
      <c r="I740" t="s">
        <v>21</v>
      </c>
      <c r="J740" t="s">
        <v>22</v>
      </c>
      <c r="K740">
        <v>1478844000</v>
      </c>
      <c r="L740">
        <v>1479880800</v>
      </c>
      <c r="M740" t="b">
        <v>0</v>
      </c>
      <c r="N740" t="b">
        <v>0</v>
      </c>
      <c r="O740" t="s">
        <v>60</v>
      </c>
      <c r="P740" t="s">
        <v>2038</v>
      </c>
      <c r="Q740" t="s">
        <v>2048</v>
      </c>
      <c r="R740" s="8">
        <f t="shared" si="111"/>
        <v>42685.25</v>
      </c>
      <c r="S740" s="8" t="str">
        <f t="shared" si="112"/>
        <v>11</v>
      </c>
      <c r="T740" s="8" t="str">
        <f t="shared" si="119"/>
        <v>Nov</v>
      </c>
      <c r="U740" s="8" t="str">
        <f t="shared" si="113"/>
        <v>2016</v>
      </c>
      <c r="V740" s="8">
        <f t="shared" si="114"/>
        <v>42697.25</v>
      </c>
      <c r="W740" t="str">
        <f t="shared" si="115"/>
        <v>23</v>
      </c>
      <c r="X740" t="str">
        <f t="shared" si="116"/>
        <v>11</v>
      </c>
      <c r="Y740" t="str">
        <f t="shared" si="117"/>
        <v>2016</v>
      </c>
      <c r="Z740" s="17">
        <f t="shared" si="118"/>
        <v>12</v>
      </c>
    </row>
    <row r="741" spans="1:26" ht="31.2" x14ac:dyDescent="0.3">
      <c r="A741">
        <v>738</v>
      </c>
      <c r="B741" s="4" t="s">
        <v>1032</v>
      </c>
      <c r="C741" s="3" t="s">
        <v>1514</v>
      </c>
      <c r="D741">
        <v>74700</v>
      </c>
      <c r="E741">
        <v>1557</v>
      </c>
      <c r="F741" s="17">
        <f t="shared" si="110"/>
        <v>2.0843373493975905</v>
      </c>
      <c r="G741" t="s">
        <v>14</v>
      </c>
      <c r="H741">
        <v>15</v>
      </c>
      <c r="I741" t="s">
        <v>21</v>
      </c>
      <c r="J741" t="s">
        <v>22</v>
      </c>
      <c r="K741">
        <v>1416117600</v>
      </c>
      <c r="L741">
        <v>1418018400</v>
      </c>
      <c r="M741" t="b">
        <v>0</v>
      </c>
      <c r="N741" t="b">
        <v>1</v>
      </c>
      <c r="O741" t="s">
        <v>33</v>
      </c>
      <c r="P741" t="s">
        <v>2042</v>
      </c>
      <c r="Q741" t="s">
        <v>2043</v>
      </c>
      <c r="R741" s="8">
        <f t="shared" si="111"/>
        <v>41959.25</v>
      </c>
      <c r="S741" s="8" t="str">
        <f t="shared" si="112"/>
        <v>16</v>
      </c>
      <c r="T741" s="8" t="str">
        <f t="shared" si="119"/>
        <v>Nov</v>
      </c>
      <c r="U741" s="8" t="str">
        <f t="shared" si="113"/>
        <v>2014</v>
      </c>
      <c r="V741" s="8">
        <f t="shared" si="114"/>
        <v>41981.25</v>
      </c>
      <c r="W741" t="str">
        <f t="shared" si="115"/>
        <v>08</v>
      </c>
      <c r="X741" t="str">
        <f t="shared" si="116"/>
        <v>12</v>
      </c>
      <c r="Y741" t="str">
        <f t="shared" si="117"/>
        <v>2014</v>
      </c>
      <c r="Z741" s="17">
        <f t="shared" si="118"/>
        <v>22</v>
      </c>
    </row>
    <row r="742" spans="1:26" x14ac:dyDescent="0.3">
      <c r="A742">
        <v>739</v>
      </c>
      <c r="B742" s="4" t="s">
        <v>1515</v>
      </c>
      <c r="C742" s="3" t="s">
        <v>1516</v>
      </c>
      <c r="D742">
        <v>10000</v>
      </c>
      <c r="E742">
        <v>6100</v>
      </c>
      <c r="F742" s="17">
        <f t="shared" si="110"/>
        <v>61</v>
      </c>
      <c r="G742" t="s">
        <v>14</v>
      </c>
      <c r="H742">
        <v>191</v>
      </c>
      <c r="I742" t="s">
        <v>21</v>
      </c>
      <c r="J742" t="s">
        <v>22</v>
      </c>
      <c r="K742">
        <v>1340946000</v>
      </c>
      <c r="L742">
        <v>1341032400</v>
      </c>
      <c r="M742" t="b">
        <v>0</v>
      </c>
      <c r="N742" t="b">
        <v>0</v>
      </c>
      <c r="O742" t="s">
        <v>60</v>
      </c>
      <c r="P742" t="s">
        <v>2038</v>
      </c>
      <c r="Q742" t="s">
        <v>2048</v>
      </c>
      <c r="R742" s="8">
        <f t="shared" si="111"/>
        <v>41089.208333333336</v>
      </c>
      <c r="S742" s="8" t="str">
        <f t="shared" si="112"/>
        <v>29</v>
      </c>
      <c r="T742" s="8" t="str">
        <f t="shared" si="119"/>
        <v>Jun</v>
      </c>
      <c r="U742" s="8" t="str">
        <f t="shared" si="113"/>
        <v>2012</v>
      </c>
      <c r="V742" s="8">
        <f t="shared" si="114"/>
        <v>41090.208333333336</v>
      </c>
      <c r="W742" t="str">
        <f t="shared" si="115"/>
        <v>30</v>
      </c>
      <c r="X742" t="str">
        <f t="shared" si="116"/>
        <v>06</v>
      </c>
      <c r="Y742" t="str">
        <f t="shared" si="117"/>
        <v>2012</v>
      </c>
      <c r="Z742" s="17">
        <f t="shared" si="118"/>
        <v>1</v>
      </c>
    </row>
    <row r="743" spans="1:26" ht="31.2" x14ac:dyDescent="0.3">
      <c r="A743">
        <v>740</v>
      </c>
      <c r="B743" s="4" t="s">
        <v>1517</v>
      </c>
      <c r="C743" s="3" t="s">
        <v>1518</v>
      </c>
      <c r="D743">
        <v>5300</v>
      </c>
      <c r="E743">
        <v>1592</v>
      </c>
      <c r="F743" s="17">
        <f t="shared" si="110"/>
        <v>30.037735849056602</v>
      </c>
      <c r="G743" t="s">
        <v>14</v>
      </c>
      <c r="H743">
        <v>16</v>
      </c>
      <c r="I743" t="s">
        <v>21</v>
      </c>
      <c r="J743" t="s">
        <v>22</v>
      </c>
      <c r="K743">
        <v>1486101600</v>
      </c>
      <c r="L743">
        <v>1486360800</v>
      </c>
      <c r="M743" t="b">
        <v>0</v>
      </c>
      <c r="N743" t="b">
        <v>0</v>
      </c>
      <c r="O743" t="s">
        <v>33</v>
      </c>
      <c r="P743" t="s">
        <v>2042</v>
      </c>
      <c r="Q743" t="s">
        <v>2043</v>
      </c>
      <c r="R743" s="8">
        <f t="shared" si="111"/>
        <v>42769.25</v>
      </c>
      <c r="S743" s="8" t="str">
        <f t="shared" si="112"/>
        <v>03</v>
      </c>
      <c r="T743" s="8" t="str">
        <f t="shared" si="119"/>
        <v>Feb</v>
      </c>
      <c r="U743" s="8" t="str">
        <f t="shared" si="113"/>
        <v>2017</v>
      </c>
      <c r="V743" s="8">
        <f t="shared" si="114"/>
        <v>42772.25</v>
      </c>
      <c r="W743" t="str">
        <f t="shared" si="115"/>
        <v>06</v>
      </c>
      <c r="X743" t="str">
        <f t="shared" si="116"/>
        <v>02</v>
      </c>
      <c r="Y743" t="str">
        <f t="shared" si="117"/>
        <v>2017</v>
      </c>
      <c r="Z743" s="17">
        <f t="shared" si="118"/>
        <v>3</v>
      </c>
    </row>
    <row r="744" spans="1:26" x14ac:dyDescent="0.3">
      <c r="A744">
        <v>741</v>
      </c>
      <c r="B744" s="4" t="s">
        <v>628</v>
      </c>
      <c r="C744" s="3" t="s">
        <v>1519</v>
      </c>
      <c r="D744">
        <v>1200</v>
      </c>
      <c r="E744">
        <v>14150</v>
      </c>
      <c r="F744" s="17">
        <f t="shared" si="110"/>
        <v>1179.1666666666665</v>
      </c>
      <c r="G744" t="s">
        <v>20</v>
      </c>
      <c r="H744">
        <v>130</v>
      </c>
      <c r="I744" t="s">
        <v>21</v>
      </c>
      <c r="J744" t="s">
        <v>22</v>
      </c>
      <c r="K744">
        <v>1274590800</v>
      </c>
      <c r="L744">
        <v>1274677200</v>
      </c>
      <c r="M744" t="b">
        <v>0</v>
      </c>
      <c r="N744" t="b">
        <v>0</v>
      </c>
      <c r="O744" t="s">
        <v>33</v>
      </c>
      <c r="P744" t="s">
        <v>2042</v>
      </c>
      <c r="Q744" t="s">
        <v>2043</v>
      </c>
      <c r="R744" s="8">
        <f t="shared" si="111"/>
        <v>40321.208333333336</v>
      </c>
      <c r="S744" s="8" t="str">
        <f t="shared" si="112"/>
        <v>23</v>
      </c>
      <c r="T744" s="8" t="str">
        <f t="shared" si="119"/>
        <v>May</v>
      </c>
      <c r="U744" s="8" t="str">
        <f t="shared" si="113"/>
        <v>2010</v>
      </c>
      <c r="V744" s="8">
        <f t="shared" si="114"/>
        <v>40322.208333333336</v>
      </c>
      <c r="W744" t="str">
        <f t="shared" si="115"/>
        <v>24</v>
      </c>
      <c r="X744" t="str">
        <f t="shared" si="116"/>
        <v>05</v>
      </c>
      <c r="Y744" t="str">
        <f t="shared" si="117"/>
        <v>2010</v>
      </c>
      <c r="Z744" s="17">
        <f t="shared" si="118"/>
        <v>1</v>
      </c>
    </row>
    <row r="745" spans="1:26" x14ac:dyDescent="0.3">
      <c r="A745">
        <v>742</v>
      </c>
      <c r="B745" s="4" t="s">
        <v>1520</v>
      </c>
      <c r="C745" s="3" t="s">
        <v>1521</v>
      </c>
      <c r="D745">
        <v>1200</v>
      </c>
      <c r="E745">
        <v>13513</v>
      </c>
      <c r="F745" s="17">
        <f t="shared" si="110"/>
        <v>1126.0833333333335</v>
      </c>
      <c r="G745" t="s">
        <v>20</v>
      </c>
      <c r="H745">
        <v>122</v>
      </c>
      <c r="I745" t="s">
        <v>21</v>
      </c>
      <c r="J745" t="s">
        <v>22</v>
      </c>
      <c r="K745">
        <v>1263880800</v>
      </c>
      <c r="L745">
        <v>1267509600</v>
      </c>
      <c r="M745" t="b">
        <v>0</v>
      </c>
      <c r="N745" t="b">
        <v>0</v>
      </c>
      <c r="O745" t="s">
        <v>50</v>
      </c>
      <c r="P745" t="s">
        <v>2038</v>
      </c>
      <c r="Q745" t="s">
        <v>2046</v>
      </c>
      <c r="R745" s="8">
        <f t="shared" si="111"/>
        <v>40197.25</v>
      </c>
      <c r="S745" s="8" t="str">
        <f t="shared" si="112"/>
        <v>19</v>
      </c>
      <c r="T745" s="8" t="str">
        <f t="shared" si="119"/>
        <v>Jan</v>
      </c>
      <c r="U745" s="8" t="str">
        <f t="shared" si="113"/>
        <v>2010</v>
      </c>
      <c r="V745" s="8">
        <f t="shared" si="114"/>
        <v>40239.25</v>
      </c>
      <c r="W745" t="str">
        <f t="shared" si="115"/>
        <v>02</v>
      </c>
      <c r="X745" t="str">
        <f t="shared" si="116"/>
        <v>03</v>
      </c>
      <c r="Y745" t="str">
        <f t="shared" si="117"/>
        <v>2010</v>
      </c>
      <c r="Z745" s="17">
        <f t="shared" si="118"/>
        <v>42</v>
      </c>
    </row>
    <row r="746" spans="1:26" ht="31.2" x14ac:dyDescent="0.3">
      <c r="A746">
        <v>743</v>
      </c>
      <c r="B746" s="4" t="s">
        <v>1522</v>
      </c>
      <c r="C746" s="3" t="s">
        <v>1523</v>
      </c>
      <c r="D746">
        <v>3900</v>
      </c>
      <c r="E746">
        <v>504</v>
      </c>
      <c r="F746" s="17">
        <f t="shared" si="110"/>
        <v>12.923076923076923</v>
      </c>
      <c r="G746" t="s">
        <v>14</v>
      </c>
      <c r="H746">
        <v>17</v>
      </c>
      <c r="I746" t="s">
        <v>21</v>
      </c>
      <c r="J746" t="s">
        <v>22</v>
      </c>
      <c r="K746">
        <v>1445403600</v>
      </c>
      <c r="L746">
        <v>1445922000</v>
      </c>
      <c r="M746" t="b">
        <v>0</v>
      </c>
      <c r="N746" t="b">
        <v>1</v>
      </c>
      <c r="O746" t="s">
        <v>33</v>
      </c>
      <c r="P746" t="s">
        <v>2042</v>
      </c>
      <c r="Q746" t="s">
        <v>2043</v>
      </c>
      <c r="R746" s="8">
        <f t="shared" si="111"/>
        <v>42298.208333333328</v>
      </c>
      <c r="S746" s="8" t="str">
        <f t="shared" si="112"/>
        <v>21</v>
      </c>
      <c r="T746" s="8" t="str">
        <f t="shared" si="119"/>
        <v>Oct</v>
      </c>
      <c r="U746" s="8" t="str">
        <f t="shared" si="113"/>
        <v>2015</v>
      </c>
      <c r="V746" s="8">
        <f t="shared" si="114"/>
        <v>42304.208333333328</v>
      </c>
      <c r="W746" t="str">
        <f t="shared" si="115"/>
        <v>27</v>
      </c>
      <c r="X746" t="str">
        <f t="shared" si="116"/>
        <v>10</v>
      </c>
      <c r="Y746" t="str">
        <f t="shared" si="117"/>
        <v>2015</v>
      </c>
      <c r="Z746" s="17">
        <f t="shared" si="118"/>
        <v>6</v>
      </c>
    </row>
    <row r="747" spans="1:26" x14ac:dyDescent="0.3">
      <c r="A747">
        <v>744</v>
      </c>
      <c r="B747" s="4" t="s">
        <v>1524</v>
      </c>
      <c r="C747" s="3" t="s">
        <v>1525</v>
      </c>
      <c r="D747">
        <v>2000</v>
      </c>
      <c r="E747">
        <v>14240</v>
      </c>
      <c r="F747" s="17">
        <f t="shared" si="110"/>
        <v>712</v>
      </c>
      <c r="G747" t="s">
        <v>20</v>
      </c>
      <c r="H747">
        <v>140</v>
      </c>
      <c r="I747" t="s">
        <v>21</v>
      </c>
      <c r="J747" t="s">
        <v>22</v>
      </c>
      <c r="K747">
        <v>1533877200</v>
      </c>
      <c r="L747">
        <v>1534050000</v>
      </c>
      <c r="M747" t="b">
        <v>0</v>
      </c>
      <c r="N747" t="b">
        <v>1</v>
      </c>
      <c r="O747" t="s">
        <v>33</v>
      </c>
      <c r="P747" t="s">
        <v>2042</v>
      </c>
      <c r="Q747" t="s">
        <v>2043</v>
      </c>
      <c r="R747" s="8">
        <f t="shared" si="111"/>
        <v>43322.208333333328</v>
      </c>
      <c r="S747" s="8" t="str">
        <f t="shared" si="112"/>
        <v>10</v>
      </c>
      <c r="T747" s="8" t="str">
        <f t="shared" si="119"/>
        <v>Aug</v>
      </c>
      <c r="U747" s="8" t="str">
        <f t="shared" si="113"/>
        <v>2018</v>
      </c>
      <c r="V747" s="8">
        <f t="shared" si="114"/>
        <v>43324.208333333328</v>
      </c>
      <c r="W747" t="str">
        <f t="shared" si="115"/>
        <v>12</v>
      </c>
      <c r="X747" t="str">
        <f t="shared" si="116"/>
        <v>08</v>
      </c>
      <c r="Y747" t="str">
        <f t="shared" si="117"/>
        <v>2018</v>
      </c>
      <c r="Z747" s="17">
        <f t="shared" si="118"/>
        <v>2</v>
      </c>
    </row>
    <row r="748" spans="1:26" ht="31.2" x14ac:dyDescent="0.3">
      <c r="A748">
        <v>745</v>
      </c>
      <c r="B748" s="4" t="s">
        <v>1526</v>
      </c>
      <c r="C748" s="3" t="s">
        <v>1527</v>
      </c>
      <c r="D748">
        <v>6900</v>
      </c>
      <c r="E748">
        <v>2091</v>
      </c>
      <c r="F748" s="17">
        <f t="shared" si="110"/>
        <v>30.304347826086957</v>
      </c>
      <c r="G748" t="s">
        <v>14</v>
      </c>
      <c r="H748">
        <v>34</v>
      </c>
      <c r="I748" t="s">
        <v>21</v>
      </c>
      <c r="J748" t="s">
        <v>22</v>
      </c>
      <c r="K748">
        <v>1275195600</v>
      </c>
      <c r="L748">
        <v>1277528400</v>
      </c>
      <c r="M748" t="b">
        <v>0</v>
      </c>
      <c r="N748" t="b">
        <v>0</v>
      </c>
      <c r="O748" t="s">
        <v>65</v>
      </c>
      <c r="P748" t="s">
        <v>2040</v>
      </c>
      <c r="Q748" t="s">
        <v>2049</v>
      </c>
      <c r="R748" s="8">
        <f t="shared" si="111"/>
        <v>40328.208333333336</v>
      </c>
      <c r="S748" s="8" t="str">
        <f t="shared" si="112"/>
        <v>30</v>
      </c>
      <c r="T748" s="8" t="str">
        <f t="shared" si="119"/>
        <v>May</v>
      </c>
      <c r="U748" s="8" t="str">
        <f t="shared" si="113"/>
        <v>2010</v>
      </c>
      <c r="V748" s="8">
        <f t="shared" si="114"/>
        <v>40355.208333333336</v>
      </c>
      <c r="W748" t="str">
        <f t="shared" si="115"/>
        <v>26</v>
      </c>
      <c r="X748" t="str">
        <f t="shared" si="116"/>
        <v>06</v>
      </c>
      <c r="Y748" t="str">
        <f t="shared" si="117"/>
        <v>2010</v>
      </c>
      <c r="Z748" s="17">
        <f t="shared" si="118"/>
        <v>27</v>
      </c>
    </row>
    <row r="749" spans="1:26" x14ac:dyDescent="0.3">
      <c r="A749">
        <v>746</v>
      </c>
      <c r="B749" s="4" t="s">
        <v>1528</v>
      </c>
      <c r="C749" s="3" t="s">
        <v>1529</v>
      </c>
      <c r="D749">
        <v>55800</v>
      </c>
      <c r="E749">
        <v>118580</v>
      </c>
      <c r="F749" s="17">
        <f t="shared" si="110"/>
        <v>212.50896057347671</v>
      </c>
      <c r="G749" t="s">
        <v>20</v>
      </c>
      <c r="H749">
        <v>3388</v>
      </c>
      <c r="I749" t="s">
        <v>21</v>
      </c>
      <c r="J749" t="s">
        <v>22</v>
      </c>
      <c r="K749">
        <v>1318136400</v>
      </c>
      <c r="L749">
        <v>1318568400</v>
      </c>
      <c r="M749" t="b">
        <v>0</v>
      </c>
      <c r="N749" t="b">
        <v>0</v>
      </c>
      <c r="O749" t="s">
        <v>28</v>
      </c>
      <c r="P749" t="s">
        <v>2040</v>
      </c>
      <c r="Q749" t="s">
        <v>2041</v>
      </c>
      <c r="R749" s="8">
        <f t="shared" si="111"/>
        <v>40825.208333333336</v>
      </c>
      <c r="S749" s="8" t="str">
        <f t="shared" si="112"/>
        <v>09</v>
      </c>
      <c r="T749" s="8" t="str">
        <f t="shared" si="119"/>
        <v>Oct</v>
      </c>
      <c r="U749" s="8" t="str">
        <f t="shared" si="113"/>
        <v>2011</v>
      </c>
      <c r="V749" s="8">
        <f t="shared" si="114"/>
        <v>40830.208333333336</v>
      </c>
      <c r="W749" t="str">
        <f t="shared" si="115"/>
        <v>14</v>
      </c>
      <c r="X749" t="str">
        <f t="shared" si="116"/>
        <v>10</v>
      </c>
      <c r="Y749" t="str">
        <f t="shared" si="117"/>
        <v>2011</v>
      </c>
      <c r="Z749" s="17">
        <f t="shared" si="118"/>
        <v>5</v>
      </c>
    </row>
    <row r="750" spans="1:26" x14ac:dyDescent="0.3">
      <c r="A750">
        <v>747</v>
      </c>
      <c r="B750" s="4" t="s">
        <v>1530</v>
      </c>
      <c r="C750" s="3" t="s">
        <v>1531</v>
      </c>
      <c r="D750">
        <v>4900</v>
      </c>
      <c r="E750">
        <v>11214</v>
      </c>
      <c r="F750" s="17">
        <f t="shared" si="110"/>
        <v>228.85714285714286</v>
      </c>
      <c r="G750" t="s">
        <v>20</v>
      </c>
      <c r="H750">
        <v>280</v>
      </c>
      <c r="I750" t="s">
        <v>21</v>
      </c>
      <c r="J750" t="s">
        <v>22</v>
      </c>
      <c r="K750">
        <v>1283403600</v>
      </c>
      <c r="L750">
        <v>1284354000</v>
      </c>
      <c r="M750" t="b">
        <v>0</v>
      </c>
      <c r="N750" t="b">
        <v>0</v>
      </c>
      <c r="O750" t="s">
        <v>33</v>
      </c>
      <c r="P750" t="s">
        <v>2042</v>
      </c>
      <c r="Q750" t="s">
        <v>2043</v>
      </c>
      <c r="R750" s="8">
        <f t="shared" si="111"/>
        <v>40423.208333333336</v>
      </c>
      <c r="S750" s="8" t="str">
        <f t="shared" si="112"/>
        <v>02</v>
      </c>
      <c r="T750" s="8" t="str">
        <f t="shared" si="119"/>
        <v>Sep</v>
      </c>
      <c r="U750" s="8" t="str">
        <f t="shared" si="113"/>
        <v>2010</v>
      </c>
      <c r="V750" s="8">
        <f t="shared" si="114"/>
        <v>40434.208333333336</v>
      </c>
      <c r="W750" t="str">
        <f t="shared" si="115"/>
        <v>13</v>
      </c>
      <c r="X750" t="str">
        <f t="shared" si="116"/>
        <v>09</v>
      </c>
      <c r="Y750" t="str">
        <f t="shared" si="117"/>
        <v>2010</v>
      </c>
      <c r="Z750" s="17">
        <f t="shared" si="118"/>
        <v>11</v>
      </c>
    </row>
    <row r="751" spans="1:26" x14ac:dyDescent="0.3">
      <c r="A751">
        <v>748</v>
      </c>
      <c r="B751" s="4" t="s">
        <v>1532</v>
      </c>
      <c r="C751" s="3" t="s">
        <v>1533</v>
      </c>
      <c r="D751">
        <v>194900</v>
      </c>
      <c r="E751">
        <v>68137</v>
      </c>
      <c r="F751" s="17">
        <f t="shared" si="110"/>
        <v>34.959979476654695</v>
      </c>
      <c r="G751" t="s">
        <v>74</v>
      </c>
      <c r="H751">
        <v>614</v>
      </c>
      <c r="I751" t="s">
        <v>21</v>
      </c>
      <c r="J751" t="s">
        <v>22</v>
      </c>
      <c r="K751">
        <v>1267423200</v>
      </c>
      <c r="L751">
        <v>1269579600</v>
      </c>
      <c r="M751" t="b">
        <v>0</v>
      </c>
      <c r="N751" t="b">
        <v>1</v>
      </c>
      <c r="O751" t="s">
        <v>71</v>
      </c>
      <c r="P751" t="s">
        <v>2044</v>
      </c>
      <c r="Q751" t="s">
        <v>2052</v>
      </c>
      <c r="R751" s="8">
        <f t="shared" si="111"/>
        <v>40238.25</v>
      </c>
      <c r="S751" s="8" t="str">
        <f t="shared" si="112"/>
        <v>01</v>
      </c>
      <c r="T751" s="8" t="str">
        <f t="shared" si="119"/>
        <v>Mar</v>
      </c>
      <c r="U751" s="8" t="str">
        <f t="shared" si="113"/>
        <v>2010</v>
      </c>
      <c r="V751" s="8">
        <f t="shared" si="114"/>
        <v>40263.208333333336</v>
      </c>
      <c r="W751" t="str">
        <f t="shared" si="115"/>
        <v>26</v>
      </c>
      <c r="X751" t="str">
        <f t="shared" si="116"/>
        <v>03</v>
      </c>
      <c r="Y751" t="str">
        <f t="shared" si="117"/>
        <v>2010</v>
      </c>
      <c r="Z751" s="17">
        <f t="shared" si="118"/>
        <v>24.958333333335759</v>
      </c>
    </row>
    <row r="752" spans="1:26" x14ac:dyDescent="0.3">
      <c r="A752">
        <v>749</v>
      </c>
      <c r="B752" s="4" t="s">
        <v>1534</v>
      </c>
      <c r="C752" s="3" t="s">
        <v>1535</v>
      </c>
      <c r="D752">
        <v>8600</v>
      </c>
      <c r="E752">
        <v>13527</v>
      </c>
      <c r="F752" s="17">
        <f t="shared" si="110"/>
        <v>157.29069767441862</v>
      </c>
      <c r="G752" t="s">
        <v>20</v>
      </c>
      <c r="H752">
        <v>366</v>
      </c>
      <c r="I752" t="s">
        <v>107</v>
      </c>
      <c r="J752" t="s">
        <v>108</v>
      </c>
      <c r="K752">
        <v>1412744400</v>
      </c>
      <c r="L752">
        <v>1413781200</v>
      </c>
      <c r="M752" t="b">
        <v>0</v>
      </c>
      <c r="N752" t="b">
        <v>1</v>
      </c>
      <c r="O752" t="s">
        <v>65</v>
      </c>
      <c r="P752" t="s">
        <v>2040</v>
      </c>
      <c r="Q752" t="s">
        <v>2049</v>
      </c>
      <c r="R752" s="8">
        <f t="shared" si="111"/>
        <v>41920.208333333336</v>
      </c>
      <c r="S752" s="8" t="str">
        <f t="shared" si="112"/>
        <v>08</v>
      </c>
      <c r="T752" s="8" t="str">
        <f t="shared" si="119"/>
        <v>Oct</v>
      </c>
      <c r="U752" s="8" t="str">
        <f t="shared" si="113"/>
        <v>2014</v>
      </c>
      <c r="V752" s="8">
        <f t="shared" si="114"/>
        <v>41932.208333333336</v>
      </c>
      <c r="W752" t="str">
        <f t="shared" si="115"/>
        <v>20</v>
      </c>
      <c r="X752" t="str">
        <f t="shared" si="116"/>
        <v>10</v>
      </c>
      <c r="Y752" t="str">
        <f t="shared" si="117"/>
        <v>2014</v>
      </c>
      <c r="Z752" s="17">
        <f t="shared" si="118"/>
        <v>12</v>
      </c>
    </row>
    <row r="753" spans="1:26" ht="31.2" x14ac:dyDescent="0.3">
      <c r="A753">
        <v>750</v>
      </c>
      <c r="B753" s="4" t="s">
        <v>1536</v>
      </c>
      <c r="C753" s="3" t="s">
        <v>1537</v>
      </c>
      <c r="D753">
        <v>100</v>
      </c>
      <c r="E753">
        <v>1</v>
      </c>
      <c r="F753" s="17">
        <f t="shared" si="110"/>
        <v>1</v>
      </c>
      <c r="G753" t="s">
        <v>14</v>
      </c>
      <c r="H753">
        <v>1</v>
      </c>
      <c r="I753" t="s">
        <v>40</v>
      </c>
      <c r="J753" t="s">
        <v>41</v>
      </c>
      <c r="K753">
        <v>1277960400</v>
      </c>
      <c r="L753">
        <v>1280120400</v>
      </c>
      <c r="M753" t="b">
        <v>0</v>
      </c>
      <c r="N753" t="b">
        <v>0</v>
      </c>
      <c r="O753" t="s">
        <v>50</v>
      </c>
      <c r="P753" t="s">
        <v>2038</v>
      </c>
      <c r="Q753" t="s">
        <v>2046</v>
      </c>
      <c r="R753" s="8">
        <f t="shared" si="111"/>
        <v>40360.208333333336</v>
      </c>
      <c r="S753" s="8" t="str">
        <f t="shared" si="112"/>
        <v>01</v>
      </c>
      <c r="T753" s="8" t="str">
        <f t="shared" si="119"/>
        <v>Jul</v>
      </c>
      <c r="U753" s="8" t="str">
        <f t="shared" si="113"/>
        <v>2010</v>
      </c>
      <c r="V753" s="8">
        <f t="shared" si="114"/>
        <v>40385.208333333336</v>
      </c>
      <c r="W753" t="str">
        <f t="shared" si="115"/>
        <v>26</v>
      </c>
      <c r="X753" t="str">
        <f t="shared" si="116"/>
        <v>07</v>
      </c>
      <c r="Y753" t="str">
        <f t="shared" si="117"/>
        <v>2010</v>
      </c>
      <c r="Z753" s="17">
        <f t="shared" si="118"/>
        <v>25</v>
      </c>
    </row>
    <row r="754" spans="1:26" x14ac:dyDescent="0.3">
      <c r="A754">
        <v>751</v>
      </c>
      <c r="B754" s="4" t="s">
        <v>1538</v>
      </c>
      <c r="C754" s="3" t="s">
        <v>1539</v>
      </c>
      <c r="D754">
        <v>3600</v>
      </c>
      <c r="E754">
        <v>8363</v>
      </c>
      <c r="F754" s="17">
        <f t="shared" si="110"/>
        <v>232.30555555555554</v>
      </c>
      <c r="G754" t="s">
        <v>20</v>
      </c>
      <c r="H754">
        <v>270</v>
      </c>
      <c r="I754" t="s">
        <v>21</v>
      </c>
      <c r="J754" t="s">
        <v>22</v>
      </c>
      <c r="K754">
        <v>1458190800</v>
      </c>
      <c r="L754">
        <v>1459486800</v>
      </c>
      <c r="M754" t="b">
        <v>1</v>
      </c>
      <c r="N754" t="b">
        <v>1</v>
      </c>
      <c r="O754" t="s">
        <v>68</v>
      </c>
      <c r="P754" t="s">
        <v>2050</v>
      </c>
      <c r="Q754" t="s">
        <v>2051</v>
      </c>
      <c r="R754" s="8">
        <f t="shared" si="111"/>
        <v>42446.208333333328</v>
      </c>
      <c r="S754" s="8" t="str">
        <f t="shared" si="112"/>
        <v>17</v>
      </c>
      <c r="T754" s="8" t="str">
        <f t="shared" si="119"/>
        <v>Mar</v>
      </c>
      <c r="U754" s="8" t="str">
        <f t="shared" si="113"/>
        <v>2016</v>
      </c>
      <c r="V754" s="8">
        <f t="shared" si="114"/>
        <v>42461.208333333328</v>
      </c>
      <c r="W754" t="str">
        <f t="shared" si="115"/>
        <v>01</v>
      </c>
      <c r="X754" t="str">
        <f t="shared" si="116"/>
        <v>04</v>
      </c>
      <c r="Y754" t="str">
        <f t="shared" si="117"/>
        <v>2016</v>
      </c>
      <c r="Z754" s="17">
        <f t="shared" si="118"/>
        <v>15</v>
      </c>
    </row>
    <row r="755" spans="1:26" x14ac:dyDescent="0.3">
      <c r="A755">
        <v>752</v>
      </c>
      <c r="B755" s="4" t="s">
        <v>1540</v>
      </c>
      <c r="C755" s="3" t="s">
        <v>1541</v>
      </c>
      <c r="D755">
        <v>5800</v>
      </c>
      <c r="E755">
        <v>5362</v>
      </c>
      <c r="F755" s="17">
        <f t="shared" si="110"/>
        <v>92.448275862068968</v>
      </c>
      <c r="G755" t="s">
        <v>74</v>
      </c>
      <c r="H755">
        <v>114</v>
      </c>
      <c r="I755" t="s">
        <v>21</v>
      </c>
      <c r="J755" t="s">
        <v>22</v>
      </c>
      <c r="K755">
        <v>1280984400</v>
      </c>
      <c r="L755">
        <v>1282539600</v>
      </c>
      <c r="M755" t="b">
        <v>0</v>
      </c>
      <c r="N755" t="b">
        <v>1</v>
      </c>
      <c r="O755" t="s">
        <v>33</v>
      </c>
      <c r="P755" t="s">
        <v>2042</v>
      </c>
      <c r="Q755" t="s">
        <v>2043</v>
      </c>
      <c r="R755" s="8">
        <f t="shared" si="111"/>
        <v>40395.208333333336</v>
      </c>
      <c r="S755" s="8" t="str">
        <f t="shared" si="112"/>
        <v>05</v>
      </c>
      <c r="T755" s="8" t="str">
        <f t="shared" si="119"/>
        <v>Aug</v>
      </c>
      <c r="U755" s="8" t="str">
        <f t="shared" si="113"/>
        <v>2010</v>
      </c>
      <c r="V755" s="8">
        <f t="shared" si="114"/>
        <v>40413.208333333336</v>
      </c>
      <c r="W755" t="str">
        <f t="shared" si="115"/>
        <v>23</v>
      </c>
      <c r="X755" t="str">
        <f t="shared" si="116"/>
        <v>08</v>
      </c>
      <c r="Y755" t="str">
        <f t="shared" si="117"/>
        <v>2010</v>
      </c>
      <c r="Z755" s="17">
        <f t="shared" si="118"/>
        <v>18</v>
      </c>
    </row>
    <row r="756" spans="1:26" x14ac:dyDescent="0.3">
      <c r="A756">
        <v>753</v>
      </c>
      <c r="B756" s="4" t="s">
        <v>1542</v>
      </c>
      <c r="C756" s="3" t="s">
        <v>1543</v>
      </c>
      <c r="D756">
        <v>4700</v>
      </c>
      <c r="E756">
        <v>12065</v>
      </c>
      <c r="F756" s="17">
        <f t="shared" si="110"/>
        <v>256.70212765957444</v>
      </c>
      <c r="G756" t="s">
        <v>20</v>
      </c>
      <c r="H756">
        <v>137</v>
      </c>
      <c r="I756" t="s">
        <v>21</v>
      </c>
      <c r="J756" t="s">
        <v>22</v>
      </c>
      <c r="K756">
        <v>1274590800</v>
      </c>
      <c r="L756">
        <v>1275886800</v>
      </c>
      <c r="M756" t="b">
        <v>0</v>
      </c>
      <c r="N756" t="b">
        <v>0</v>
      </c>
      <c r="O756" t="s">
        <v>122</v>
      </c>
      <c r="P756" t="s">
        <v>2057</v>
      </c>
      <c r="Q756" t="s">
        <v>2058</v>
      </c>
      <c r="R756" s="8">
        <f t="shared" si="111"/>
        <v>40321.208333333336</v>
      </c>
      <c r="S756" s="8" t="str">
        <f t="shared" si="112"/>
        <v>23</v>
      </c>
      <c r="T756" s="8" t="str">
        <f t="shared" si="119"/>
        <v>May</v>
      </c>
      <c r="U756" s="8" t="str">
        <f t="shared" si="113"/>
        <v>2010</v>
      </c>
      <c r="V756" s="8">
        <f t="shared" si="114"/>
        <v>40336.208333333336</v>
      </c>
      <c r="W756" t="str">
        <f t="shared" si="115"/>
        <v>07</v>
      </c>
      <c r="X756" t="str">
        <f t="shared" si="116"/>
        <v>06</v>
      </c>
      <c r="Y756" t="str">
        <f t="shared" si="117"/>
        <v>2010</v>
      </c>
      <c r="Z756" s="17">
        <f t="shared" si="118"/>
        <v>15</v>
      </c>
    </row>
    <row r="757" spans="1:26" x14ac:dyDescent="0.3">
      <c r="A757">
        <v>754</v>
      </c>
      <c r="B757" s="4" t="s">
        <v>1544</v>
      </c>
      <c r="C757" s="3" t="s">
        <v>1545</v>
      </c>
      <c r="D757">
        <v>70400</v>
      </c>
      <c r="E757">
        <v>118603</v>
      </c>
      <c r="F757" s="17">
        <f t="shared" si="110"/>
        <v>168.47017045454547</v>
      </c>
      <c r="G757" t="s">
        <v>20</v>
      </c>
      <c r="H757">
        <v>3205</v>
      </c>
      <c r="I757" t="s">
        <v>21</v>
      </c>
      <c r="J757" t="s">
        <v>22</v>
      </c>
      <c r="K757">
        <v>1351400400</v>
      </c>
      <c r="L757">
        <v>1355983200</v>
      </c>
      <c r="M757" t="b">
        <v>0</v>
      </c>
      <c r="N757" t="b">
        <v>0</v>
      </c>
      <c r="O757" t="s">
        <v>33</v>
      </c>
      <c r="P757" t="s">
        <v>2042</v>
      </c>
      <c r="Q757" t="s">
        <v>2043</v>
      </c>
      <c r="R757" s="8">
        <f t="shared" si="111"/>
        <v>41210.208333333336</v>
      </c>
      <c r="S757" s="8" t="str">
        <f t="shared" si="112"/>
        <v>28</v>
      </c>
      <c r="T757" s="8" t="str">
        <f t="shared" si="119"/>
        <v>Oct</v>
      </c>
      <c r="U757" s="8" t="str">
        <f t="shared" si="113"/>
        <v>2012</v>
      </c>
      <c r="V757" s="8">
        <f t="shared" si="114"/>
        <v>41263.25</v>
      </c>
      <c r="W757" t="str">
        <f t="shared" si="115"/>
        <v>20</v>
      </c>
      <c r="X757" t="str">
        <f t="shared" si="116"/>
        <v>12</v>
      </c>
      <c r="Y757" t="str">
        <f t="shared" si="117"/>
        <v>2012</v>
      </c>
      <c r="Z757" s="17">
        <f t="shared" si="118"/>
        <v>53.041666666664241</v>
      </c>
    </row>
    <row r="758" spans="1:26" x14ac:dyDescent="0.3">
      <c r="A758">
        <v>755</v>
      </c>
      <c r="B758" s="4" t="s">
        <v>1546</v>
      </c>
      <c r="C758" s="3" t="s">
        <v>1547</v>
      </c>
      <c r="D758">
        <v>4500</v>
      </c>
      <c r="E758">
        <v>7496</v>
      </c>
      <c r="F758" s="17">
        <f t="shared" si="110"/>
        <v>166.57777777777778</v>
      </c>
      <c r="G758" t="s">
        <v>20</v>
      </c>
      <c r="H758">
        <v>288</v>
      </c>
      <c r="I758" t="s">
        <v>36</v>
      </c>
      <c r="J758" t="s">
        <v>37</v>
      </c>
      <c r="K758">
        <v>1514354400</v>
      </c>
      <c r="L758">
        <v>1515391200</v>
      </c>
      <c r="M758" t="b">
        <v>0</v>
      </c>
      <c r="N758" t="b">
        <v>1</v>
      </c>
      <c r="O758" t="s">
        <v>33</v>
      </c>
      <c r="P758" t="s">
        <v>2042</v>
      </c>
      <c r="Q758" t="s">
        <v>2043</v>
      </c>
      <c r="R758" s="8">
        <f t="shared" si="111"/>
        <v>43096.25</v>
      </c>
      <c r="S758" s="8" t="str">
        <f t="shared" si="112"/>
        <v>27</v>
      </c>
      <c r="T758" s="8" t="str">
        <f t="shared" si="119"/>
        <v>Dec</v>
      </c>
      <c r="U758" s="8" t="str">
        <f t="shared" si="113"/>
        <v>2017</v>
      </c>
      <c r="V758" s="8">
        <f t="shared" si="114"/>
        <v>43108.25</v>
      </c>
      <c r="W758" t="str">
        <f t="shared" si="115"/>
        <v>08</v>
      </c>
      <c r="X758" t="str">
        <f t="shared" si="116"/>
        <v>01</v>
      </c>
      <c r="Y758" t="str">
        <f t="shared" si="117"/>
        <v>2018</v>
      </c>
      <c r="Z758" s="17">
        <f t="shared" si="118"/>
        <v>12</v>
      </c>
    </row>
    <row r="759" spans="1:26" ht="31.2" x14ac:dyDescent="0.3">
      <c r="A759">
        <v>756</v>
      </c>
      <c r="B759" s="4" t="s">
        <v>1548</v>
      </c>
      <c r="C759" s="3" t="s">
        <v>1549</v>
      </c>
      <c r="D759">
        <v>1300</v>
      </c>
      <c r="E759">
        <v>10037</v>
      </c>
      <c r="F759" s="17">
        <f t="shared" si="110"/>
        <v>772.07692307692309</v>
      </c>
      <c r="G759" t="s">
        <v>20</v>
      </c>
      <c r="H759">
        <v>148</v>
      </c>
      <c r="I759" t="s">
        <v>21</v>
      </c>
      <c r="J759" t="s">
        <v>22</v>
      </c>
      <c r="K759">
        <v>1421733600</v>
      </c>
      <c r="L759">
        <v>1422252000</v>
      </c>
      <c r="M759" t="b">
        <v>0</v>
      </c>
      <c r="N759" t="b">
        <v>0</v>
      </c>
      <c r="O759" t="s">
        <v>33</v>
      </c>
      <c r="P759" t="s">
        <v>2042</v>
      </c>
      <c r="Q759" t="s">
        <v>2043</v>
      </c>
      <c r="R759" s="8">
        <f t="shared" si="111"/>
        <v>42024.25</v>
      </c>
      <c r="S759" s="8" t="str">
        <f t="shared" si="112"/>
        <v>20</v>
      </c>
      <c r="T759" s="8" t="str">
        <f t="shared" si="119"/>
        <v>Jan</v>
      </c>
      <c r="U759" s="8" t="str">
        <f t="shared" si="113"/>
        <v>2015</v>
      </c>
      <c r="V759" s="8">
        <f t="shared" si="114"/>
        <v>42030.25</v>
      </c>
      <c r="W759" t="str">
        <f t="shared" si="115"/>
        <v>26</v>
      </c>
      <c r="X759" t="str">
        <f t="shared" si="116"/>
        <v>01</v>
      </c>
      <c r="Y759" t="str">
        <f t="shared" si="117"/>
        <v>2015</v>
      </c>
      <c r="Z759" s="17">
        <f t="shared" si="118"/>
        <v>6</v>
      </c>
    </row>
    <row r="760" spans="1:26" x14ac:dyDescent="0.3">
      <c r="A760">
        <v>757</v>
      </c>
      <c r="B760" s="4" t="s">
        <v>1550</v>
      </c>
      <c r="C760" s="3" t="s">
        <v>1551</v>
      </c>
      <c r="D760">
        <v>1400</v>
      </c>
      <c r="E760">
        <v>5696</v>
      </c>
      <c r="F760" s="17">
        <f t="shared" si="110"/>
        <v>406.85714285714283</v>
      </c>
      <c r="G760" t="s">
        <v>20</v>
      </c>
      <c r="H760">
        <v>114</v>
      </c>
      <c r="I760" t="s">
        <v>21</v>
      </c>
      <c r="J760" t="s">
        <v>22</v>
      </c>
      <c r="K760">
        <v>1305176400</v>
      </c>
      <c r="L760">
        <v>1305522000</v>
      </c>
      <c r="M760" t="b">
        <v>0</v>
      </c>
      <c r="N760" t="b">
        <v>0</v>
      </c>
      <c r="O760" t="s">
        <v>53</v>
      </c>
      <c r="P760" t="s">
        <v>2044</v>
      </c>
      <c r="Q760" t="s">
        <v>2047</v>
      </c>
      <c r="R760" s="8">
        <f t="shared" si="111"/>
        <v>40675.208333333336</v>
      </c>
      <c r="S760" s="8" t="str">
        <f t="shared" si="112"/>
        <v>12</v>
      </c>
      <c r="T760" s="8" t="str">
        <f t="shared" si="119"/>
        <v>May</v>
      </c>
      <c r="U760" s="8" t="str">
        <f t="shared" si="113"/>
        <v>2011</v>
      </c>
      <c r="V760" s="8">
        <f t="shared" si="114"/>
        <v>40679.208333333336</v>
      </c>
      <c r="W760" t="str">
        <f t="shared" si="115"/>
        <v>16</v>
      </c>
      <c r="X760" t="str">
        <f t="shared" si="116"/>
        <v>05</v>
      </c>
      <c r="Y760" t="str">
        <f t="shared" si="117"/>
        <v>2011</v>
      </c>
      <c r="Z760" s="17">
        <f t="shared" si="118"/>
        <v>4</v>
      </c>
    </row>
    <row r="761" spans="1:26" x14ac:dyDescent="0.3">
      <c r="A761">
        <v>758</v>
      </c>
      <c r="B761" s="4" t="s">
        <v>1552</v>
      </c>
      <c r="C761" s="3" t="s">
        <v>1553</v>
      </c>
      <c r="D761">
        <v>29600</v>
      </c>
      <c r="E761">
        <v>167005</v>
      </c>
      <c r="F761" s="17">
        <f t="shared" si="110"/>
        <v>564.20608108108115</v>
      </c>
      <c r="G761" t="s">
        <v>20</v>
      </c>
      <c r="H761">
        <v>1518</v>
      </c>
      <c r="I761" t="s">
        <v>15</v>
      </c>
      <c r="J761" t="s">
        <v>16</v>
      </c>
      <c r="K761">
        <v>1414126800</v>
      </c>
      <c r="L761">
        <v>1414904400</v>
      </c>
      <c r="M761" t="b">
        <v>0</v>
      </c>
      <c r="N761" t="b">
        <v>0</v>
      </c>
      <c r="O761" t="s">
        <v>23</v>
      </c>
      <c r="P761" t="s">
        <v>2038</v>
      </c>
      <c r="Q761" t="s">
        <v>2039</v>
      </c>
      <c r="R761" s="8">
        <f t="shared" si="111"/>
        <v>41936.208333333336</v>
      </c>
      <c r="S761" s="8" t="str">
        <f t="shared" si="112"/>
        <v>24</v>
      </c>
      <c r="T761" s="8" t="str">
        <f t="shared" si="119"/>
        <v>Oct</v>
      </c>
      <c r="U761" s="8" t="str">
        <f t="shared" si="113"/>
        <v>2014</v>
      </c>
      <c r="V761" s="8">
        <f t="shared" si="114"/>
        <v>41945.208333333336</v>
      </c>
      <c r="W761" t="str">
        <f t="shared" si="115"/>
        <v>02</v>
      </c>
      <c r="X761" t="str">
        <f t="shared" si="116"/>
        <v>11</v>
      </c>
      <c r="Y761" t="str">
        <f t="shared" si="117"/>
        <v>2014</v>
      </c>
      <c r="Z761" s="17">
        <f t="shared" si="118"/>
        <v>9</v>
      </c>
    </row>
    <row r="762" spans="1:26" ht="31.2" x14ac:dyDescent="0.3">
      <c r="A762">
        <v>759</v>
      </c>
      <c r="B762" s="4" t="s">
        <v>1554</v>
      </c>
      <c r="C762" s="3" t="s">
        <v>1555</v>
      </c>
      <c r="D762">
        <v>167500</v>
      </c>
      <c r="E762">
        <v>114615</v>
      </c>
      <c r="F762" s="17">
        <f t="shared" si="110"/>
        <v>68.426865671641792</v>
      </c>
      <c r="G762" t="s">
        <v>14</v>
      </c>
      <c r="H762">
        <v>1274</v>
      </c>
      <c r="I762" t="s">
        <v>21</v>
      </c>
      <c r="J762" t="s">
        <v>22</v>
      </c>
      <c r="K762">
        <v>1517810400</v>
      </c>
      <c r="L762">
        <v>1520402400</v>
      </c>
      <c r="M762" t="b">
        <v>0</v>
      </c>
      <c r="N762" t="b">
        <v>0</v>
      </c>
      <c r="O762" t="s">
        <v>50</v>
      </c>
      <c r="P762" t="s">
        <v>2038</v>
      </c>
      <c r="Q762" t="s">
        <v>2046</v>
      </c>
      <c r="R762" s="8">
        <f t="shared" si="111"/>
        <v>43136.25</v>
      </c>
      <c r="S762" s="8" t="str">
        <f t="shared" si="112"/>
        <v>05</v>
      </c>
      <c r="T762" s="8" t="str">
        <f t="shared" si="119"/>
        <v>Feb</v>
      </c>
      <c r="U762" s="8" t="str">
        <f t="shared" si="113"/>
        <v>2018</v>
      </c>
      <c r="V762" s="8">
        <f t="shared" si="114"/>
        <v>43166.25</v>
      </c>
      <c r="W762" t="str">
        <f t="shared" si="115"/>
        <v>07</v>
      </c>
      <c r="X762" t="str">
        <f t="shared" si="116"/>
        <v>03</v>
      </c>
      <c r="Y762" t="str">
        <f t="shared" si="117"/>
        <v>2018</v>
      </c>
      <c r="Z762" s="17">
        <f t="shared" si="118"/>
        <v>30</v>
      </c>
    </row>
    <row r="763" spans="1:26" x14ac:dyDescent="0.3">
      <c r="A763">
        <v>760</v>
      </c>
      <c r="B763" s="4" t="s">
        <v>1556</v>
      </c>
      <c r="C763" s="3" t="s">
        <v>1557</v>
      </c>
      <c r="D763">
        <v>48300</v>
      </c>
      <c r="E763">
        <v>16592</v>
      </c>
      <c r="F763" s="17">
        <f t="shared" si="110"/>
        <v>34.351966873706004</v>
      </c>
      <c r="G763" t="s">
        <v>14</v>
      </c>
      <c r="H763">
        <v>210</v>
      </c>
      <c r="I763" t="s">
        <v>107</v>
      </c>
      <c r="J763" t="s">
        <v>108</v>
      </c>
      <c r="K763">
        <v>1564635600</v>
      </c>
      <c r="L763">
        <v>1567141200</v>
      </c>
      <c r="M763" t="b">
        <v>0</v>
      </c>
      <c r="N763" t="b">
        <v>1</v>
      </c>
      <c r="O763" t="s">
        <v>89</v>
      </c>
      <c r="P763" t="s">
        <v>2053</v>
      </c>
      <c r="Q763" t="s">
        <v>2054</v>
      </c>
      <c r="R763" s="8">
        <f t="shared" si="111"/>
        <v>43678.208333333328</v>
      </c>
      <c r="S763" s="8" t="str">
        <f t="shared" si="112"/>
        <v>01</v>
      </c>
      <c r="T763" s="8" t="str">
        <f t="shared" si="119"/>
        <v>Aug</v>
      </c>
      <c r="U763" s="8" t="str">
        <f t="shared" si="113"/>
        <v>2019</v>
      </c>
      <c r="V763" s="8">
        <f t="shared" si="114"/>
        <v>43707.208333333328</v>
      </c>
      <c r="W763" t="str">
        <f t="shared" si="115"/>
        <v>30</v>
      </c>
      <c r="X763" t="str">
        <f t="shared" si="116"/>
        <v>08</v>
      </c>
      <c r="Y763" t="str">
        <f t="shared" si="117"/>
        <v>2019</v>
      </c>
      <c r="Z763" s="17">
        <f t="shared" si="118"/>
        <v>29</v>
      </c>
    </row>
    <row r="764" spans="1:26" x14ac:dyDescent="0.3">
      <c r="A764">
        <v>761</v>
      </c>
      <c r="B764" s="4" t="s">
        <v>1558</v>
      </c>
      <c r="C764" s="3" t="s">
        <v>1559</v>
      </c>
      <c r="D764">
        <v>2200</v>
      </c>
      <c r="E764">
        <v>14420</v>
      </c>
      <c r="F764" s="17">
        <f t="shared" si="110"/>
        <v>655.4545454545455</v>
      </c>
      <c r="G764" t="s">
        <v>20</v>
      </c>
      <c r="H764">
        <v>166</v>
      </c>
      <c r="I764" t="s">
        <v>21</v>
      </c>
      <c r="J764" t="s">
        <v>22</v>
      </c>
      <c r="K764">
        <v>1500699600</v>
      </c>
      <c r="L764">
        <v>1501131600</v>
      </c>
      <c r="M764" t="b">
        <v>0</v>
      </c>
      <c r="N764" t="b">
        <v>0</v>
      </c>
      <c r="O764" t="s">
        <v>23</v>
      </c>
      <c r="P764" t="s">
        <v>2038</v>
      </c>
      <c r="Q764" t="s">
        <v>2039</v>
      </c>
      <c r="R764" s="8">
        <f t="shared" si="111"/>
        <v>42938.208333333328</v>
      </c>
      <c r="S764" s="8" t="str">
        <f t="shared" si="112"/>
        <v>22</v>
      </c>
      <c r="T764" s="8" t="str">
        <f t="shared" si="119"/>
        <v>Jul</v>
      </c>
      <c r="U764" s="8" t="str">
        <f t="shared" si="113"/>
        <v>2017</v>
      </c>
      <c r="V764" s="8">
        <f t="shared" si="114"/>
        <v>42943.208333333328</v>
      </c>
      <c r="W764" t="str">
        <f t="shared" si="115"/>
        <v>27</v>
      </c>
      <c r="X764" t="str">
        <f t="shared" si="116"/>
        <v>07</v>
      </c>
      <c r="Y764" t="str">
        <f t="shared" si="117"/>
        <v>2017</v>
      </c>
      <c r="Z764" s="17">
        <f t="shared" si="118"/>
        <v>5</v>
      </c>
    </row>
    <row r="765" spans="1:26" x14ac:dyDescent="0.3">
      <c r="A765">
        <v>762</v>
      </c>
      <c r="B765" s="4" t="s">
        <v>668</v>
      </c>
      <c r="C765" s="3" t="s">
        <v>1560</v>
      </c>
      <c r="D765">
        <v>3500</v>
      </c>
      <c r="E765">
        <v>6204</v>
      </c>
      <c r="F765" s="17">
        <f t="shared" si="110"/>
        <v>177.25714285714284</v>
      </c>
      <c r="G765" t="s">
        <v>20</v>
      </c>
      <c r="H765">
        <v>100</v>
      </c>
      <c r="I765" t="s">
        <v>26</v>
      </c>
      <c r="J765" t="s">
        <v>27</v>
      </c>
      <c r="K765">
        <v>1354082400</v>
      </c>
      <c r="L765">
        <v>1355032800</v>
      </c>
      <c r="M765" t="b">
        <v>0</v>
      </c>
      <c r="N765" t="b">
        <v>0</v>
      </c>
      <c r="O765" t="s">
        <v>159</v>
      </c>
      <c r="P765" t="s">
        <v>2038</v>
      </c>
      <c r="Q765" t="s">
        <v>2061</v>
      </c>
      <c r="R765" s="8">
        <f t="shared" si="111"/>
        <v>41241.25</v>
      </c>
      <c r="S765" s="8" t="str">
        <f t="shared" si="112"/>
        <v>28</v>
      </c>
      <c r="T765" s="8" t="str">
        <f t="shared" si="119"/>
        <v>Nov</v>
      </c>
      <c r="U765" s="8" t="str">
        <f t="shared" si="113"/>
        <v>2012</v>
      </c>
      <c r="V765" s="8">
        <f t="shared" si="114"/>
        <v>41252.25</v>
      </c>
      <c r="W765" t="str">
        <f t="shared" si="115"/>
        <v>09</v>
      </c>
      <c r="X765" t="str">
        <f t="shared" si="116"/>
        <v>12</v>
      </c>
      <c r="Y765" t="str">
        <f t="shared" si="117"/>
        <v>2012</v>
      </c>
      <c r="Z765" s="17">
        <f t="shared" si="118"/>
        <v>11</v>
      </c>
    </row>
    <row r="766" spans="1:26" x14ac:dyDescent="0.3">
      <c r="A766">
        <v>763</v>
      </c>
      <c r="B766" s="4" t="s">
        <v>1561</v>
      </c>
      <c r="C766" s="3" t="s">
        <v>1562</v>
      </c>
      <c r="D766">
        <v>5600</v>
      </c>
      <c r="E766">
        <v>6338</v>
      </c>
      <c r="F766" s="17">
        <f t="shared" si="110"/>
        <v>113.17857142857144</v>
      </c>
      <c r="G766" t="s">
        <v>20</v>
      </c>
      <c r="H766">
        <v>235</v>
      </c>
      <c r="I766" t="s">
        <v>21</v>
      </c>
      <c r="J766" t="s">
        <v>22</v>
      </c>
      <c r="K766">
        <v>1336453200</v>
      </c>
      <c r="L766">
        <v>1339477200</v>
      </c>
      <c r="M766" t="b">
        <v>0</v>
      </c>
      <c r="N766" t="b">
        <v>1</v>
      </c>
      <c r="O766" t="s">
        <v>33</v>
      </c>
      <c r="P766" t="s">
        <v>2042</v>
      </c>
      <c r="Q766" t="s">
        <v>2043</v>
      </c>
      <c r="R766" s="8">
        <f t="shared" si="111"/>
        <v>41037.208333333336</v>
      </c>
      <c r="S766" s="8" t="str">
        <f t="shared" si="112"/>
        <v>08</v>
      </c>
      <c r="T766" s="8" t="str">
        <f t="shared" si="119"/>
        <v>May</v>
      </c>
      <c r="U766" s="8" t="str">
        <f t="shared" si="113"/>
        <v>2012</v>
      </c>
      <c r="V766" s="8">
        <f t="shared" si="114"/>
        <v>41072.208333333336</v>
      </c>
      <c r="W766" t="str">
        <f t="shared" si="115"/>
        <v>12</v>
      </c>
      <c r="X766" t="str">
        <f t="shared" si="116"/>
        <v>06</v>
      </c>
      <c r="Y766" t="str">
        <f t="shared" si="117"/>
        <v>2012</v>
      </c>
      <c r="Z766" s="17">
        <f t="shared" si="118"/>
        <v>35</v>
      </c>
    </row>
    <row r="767" spans="1:26" ht="31.2" x14ac:dyDescent="0.3">
      <c r="A767">
        <v>764</v>
      </c>
      <c r="B767" s="4" t="s">
        <v>1563</v>
      </c>
      <c r="C767" s="3" t="s">
        <v>1564</v>
      </c>
      <c r="D767">
        <v>1100</v>
      </c>
      <c r="E767">
        <v>8010</v>
      </c>
      <c r="F767" s="17">
        <f t="shared" si="110"/>
        <v>728.18181818181824</v>
      </c>
      <c r="G767" t="s">
        <v>20</v>
      </c>
      <c r="H767">
        <v>148</v>
      </c>
      <c r="I767" t="s">
        <v>21</v>
      </c>
      <c r="J767" t="s">
        <v>22</v>
      </c>
      <c r="K767">
        <v>1305262800</v>
      </c>
      <c r="L767">
        <v>1305954000</v>
      </c>
      <c r="M767" t="b">
        <v>0</v>
      </c>
      <c r="N767" t="b">
        <v>0</v>
      </c>
      <c r="O767" t="s">
        <v>23</v>
      </c>
      <c r="P767" t="s">
        <v>2038</v>
      </c>
      <c r="Q767" t="s">
        <v>2039</v>
      </c>
      <c r="R767" s="8">
        <f t="shared" si="111"/>
        <v>40676.208333333336</v>
      </c>
      <c r="S767" s="8" t="str">
        <f t="shared" si="112"/>
        <v>13</v>
      </c>
      <c r="T767" s="8" t="str">
        <f t="shared" si="119"/>
        <v>May</v>
      </c>
      <c r="U767" s="8" t="str">
        <f t="shared" si="113"/>
        <v>2011</v>
      </c>
      <c r="V767" s="8">
        <f t="shared" si="114"/>
        <v>40684.208333333336</v>
      </c>
      <c r="W767" t="str">
        <f t="shared" si="115"/>
        <v>21</v>
      </c>
      <c r="X767" t="str">
        <f t="shared" si="116"/>
        <v>05</v>
      </c>
      <c r="Y767" t="str">
        <f t="shared" si="117"/>
        <v>2011</v>
      </c>
      <c r="Z767" s="17">
        <f t="shared" si="118"/>
        <v>8</v>
      </c>
    </row>
    <row r="768" spans="1:26" x14ac:dyDescent="0.3">
      <c r="A768">
        <v>765</v>
      </c>
      <c r="B768" s="4" t="s">
        <v>1565</v>
      </c>
      <c r="C768" s="3" t="s">
        <v>1566</v>
      </c>
      <c r="D768">
        <v>3900</v>
      </c>
      <c r="E768">
        <v>8125</v>
      </c>
      <c r="F768" s="17">
        <f t="shared" si="110"/>
        <v>208.33333333333334</v>
      </c>
      <c r="G768" t="s">
        <v>20</v>
      </c>
      <c r="H768">
        <v>198</v>
      </c>
      <c r="I768" t="s">
        <v>21</v>
      </c>
      <c r="J768" t="s">
        <v>22</v>
      </c>
      <c r="K768">
        <v>1492232400</v>
      </c>
      <c r="L768">
        <v>1494392400</v>
      </c>
      <c r="M768" t="b">
        <v>1</v>
      </c>
      <c r="N768" t="b">
        <v>1</v>
      </c>
      <c r="O768" t="s">
        <v>60</v>
      </c>
      <c r="P768" t="s">
        <v>2038</v>
      </c>
      <c r="Q768" t="s">
        <v>2048</v>
      </c>
      <c r="R768" s="8">
        <f t="shared" si="111"/>
        <v>42840.208333333328</v>
      </c>
      <c r="S768" s="8" t="str">
        <f t="shared" si="112"/>
        <v>15</v>
      </c>
      <c r="T768" s="8" t="str">
        <f t="shared" si="119"/>
        <v>Apr</v>
      </c>
      <c r="U768" s="8" t="str">
        <f t="shared" si="113"/>
        <v>2017</v>
      </c>
      <c r="V768" s="8">
        <f t="shared" si="114"/>
        <v>42865.208333333328</v>
      </c>
      <c r="W768" t="str">
        <f t="shared" si="115"/>
        <v>10</v>
      </c>
      <c r="X768" t="str">
        <f t="shared" si="116"/>
        <v>05</v>
      </c>
      <c r="Y768" t="str">
        <f t="shared" si="117"/>
        <v>2017</v>
      </c>
      <c r="Z768" s="17">
        <f t="shared" si="118"/>
        <v>25</v>
      </c>
    </row>
    <row r="769" spans="1:26" ht="31.2" x14ac:dyDescent="0.3">
      <c r="A769">
        <v>766</v>
      </c>
      <c r="B769" s="4" t="s">
        <v>1567</v>
      </c>
      <c r="C769" s="3" t="s">
        <v>1568</v>
      </c>
      <c r="D769">
        <v>43800</v>
      </c>
      <c r="E769">
        <v>13653</v>
      </c>
      <c r="F769" s="17">
        <f t="shared" si="110"/>
        <v>31.171232876712331</v>
      </c>
      <c r="G769" t="s">
        <v>14</v>
      </c>
      <c r="H769">
        <v>248</v>
      </c>
      <c r="I769" t="s">
        <v>26</v>
      </c>
      <c r="J769" t="s">
        <v>27</v>
      </c>
      <c r="K769">
        <v>1537333200</v>
      </c>
      <c r="L769">
        <v>1537419600</v>
      </c>
      <c r="M769" t="b">
        <v>0</v>
      </c>
      <c r="N769" t="b">
        <v>0</v>
      </c>
      <c r="O769" t="s">
        <v>474</v>
      </c>
      <c r="P769" t="s">
        <v>2044</v>
      </c>
      <c r="Q769" t="s">
        <v>2066</v>
      </c>
      <c r="R769" s="8">
        <f t="shared" si="111"/>
        <v>43362.208333333328</v>
      </c>
      <c r="S769" s="8" t="str">
        <f t="shared" si="112"/>
        <v>19</v>
      </c>
      <c r="T769" s="8" t="str">
        <f t="shared" si="119"/>
        <v>Sep</v>
      </c>
      <c r="U769" s="8" t="str">
        <f t="shared" si="113"/>
        <v>2018</v>
      </c>
      <c r="V769" s="8">
        <f t="shared" si="114"/>
        <v>43363.208333333328</v>
      </c>
      <c r="W769" t="str">
        <f t="shared" si="115"/>
        <v>20</v>
      </c>
      <c r="X769" t="str">
        <f t="shared" si="116"/>
        <v>09</v>
      </c>
      <c r="Y769" t="str">
        <f t="shared" si="117"/>
        <v>2018</v>
      </c>
      <c r="Z769" s="17">
        <f t="shared" si="118"/>
        <v>1</v>
      </c>
    </row>
    <row r="770" spans="1:26" x14ac:dyDescent="0.3">
      <c r="A770">
        <v>767</v>
      </c>
      <c r="B770" s="4" t="s">
        <v>1569</v>
      </c>
      <c r="C770" s="3" t="s">
        <v>1570</v>
      </c>
      <c r="D770">
        <v>97200</v>
      </c>
      <c r="E770">
        <v>55372</v>
      </c>
      <c r="F770" s="17">
        <f t="shared" si="110"/>
        <v>56.967078189300416</v>
      </c>
      <c r="G770" t="s">
        <v>14</v>
      </c>
      <c r="H770">
        <v>513</v>
      </c>
      <c r="I770" t="s">
        <v>21</v>
      </c>
      <c r="J770" t="s">
        <v>22</v>
      </c>
      <c r="K770">
        <v>1444107600</v>
      </c>
      <c r="L770">
        <v>1447999200</v>
      </c>
      <c r="M770" t="b">
        <v>0</v>
      </c>
      <c r="N770" t="b">
        <v>0</v>
      </c>
      <c r="O770" t="s">
        <v>206</v>
      </c>
      <c r="P770" t="s">
        <v>2050</v>
      </c>
      <c r="Q770" t="s">
        <v>2062</v>
      </c>
      <c r="R770" s="8">
        <f t="shared" si="111"/>
        <v>42283.208333333328</v>
      </c>
      <c r="S770" s="8" t="str">
        <f t="shared" si="112"/>
        <v>06</v>
      </c>
      <c r="T770" s="8" t="str">
        <f t="shared" si="119"/>
        <v>Oct</v>
      </c>
      <c r="U770" s="8" t="str">
        <f t="shared" si="113"/>
        <v>2015</v>
      </c>
      <c r="V770" s="8">
        <f t="shared" si="114"/>
        <v>42328.25</v>
      </c>
      <c r="W770" t="str">
        <f t="shared" si="115"/>
        <v>20</v>
      </c>
      <c r="X770" t="str">
        <f t="shared" si="116"/>
        <v>11</v>
      </c>
      <c r="Y770" t="str">
        <f t="shared" si="117"/>
        <v>2015</v>
      </c>
      <c r="Z770" s="17">
        <f t="shared" si="118"/>
        <v>45.041666666671517</v>
      </c>
    </row>
    <row r="771" spans="1:26" x14ac:dyDescent="0.3">
      <c r="A771">
        <v>768</v>
      </c>
      <c r="B771" s="4" t="s">
        <v>1571</v>
      </c>
      <c r="C771" s="3" t="s">
        <v>1572</v>
      </c>
      <c r="D771">
        <v>4800</v>
      </c>
      <c r="E771">
        <v>11088</v>
      </c>
      <c r="F771" s="17">
        <f t="shared" si="110"/>
        <v>231</v>
      </c>
      <c r="G771" t="s">
        <v>20</v>
      </c>
      <c r="H771">
        <v>150</v>
      </c>
      <c r="I771" t="s">
        <v>21</v>
      </c>
      <c r="J771" t="s">
        <v>22</v>
      </c>
      <c r="K771">
        <v>1386741600</v>
      </c>
      <c r="L771">
        <v>1388037600</v>
      </c>
      <c r="M771" t="b">
        <v>0</v>
      </c>
      <c r="N771" t="b">
        <v>0</v>
      </c>
      <c r="O771" t="s">
        <v>33</v>
      </c>
      <c r="P771" t="s">
        <v>2042</v>
      </c>
      <c r="Q771" t="s">
        <v>2043</v>
      </c>
      <c r="R771" s="8">
        <f t="shared" si="111"/>
        <v>41619.25</v>
      </c>
      <c r="S771" s="8" t="str">
        <f t="shared" si="112"/>
        <v>11</v>
      </c>
      <c r="T771" s="8" t="str">
        <f t="shared" si="119"/>
        <v>Dec</v>
      </c>
      <c r="U771" s="8" t="str">
        <f t="shared" si="113"/>
        <v>2013</v>
      </c>
      <c r="V771" s="8">
        <f t="shared" si="114"/>
        <v>41634.25</v>
      </c>
      <c r="W771" t="str">
        <f t="shared" si="115"/>
        <v>26</v>
      </c>
      <c r="X771" t="str">
        <f t="shared" si="116"/>
        <v>12</v>
      </c>
      <c r="Y771" t="str">
        <f t="shared" si="117"/>
        <v>2013</v>
      </c>
      <c r="Z771" s="17">
        <f t="shared" si="118"/>
        <v>15</v>
      </c>
    </row>
    <row r="772" spans="1:26" x14ac:dyDescent="0.3">
      <c r="A772">
        <v>769</v>
      </c>
      <c r="B772" s="4" t="s">
        <v>1573</v>
      </c>
      <c r="C772" s="3" t="s">
        <v>1574</v>
      </c>
      <c r="D772">
        <v>125600</v>
      </c>
      <c r="E772">
        <v>109106</v>
      </c>
      <c r="F772" s="17">
        <f t="shared" ref="F772:F835" si="120">E772/D772*100</f>
        <v>86.867834394904463</v>
      </c>
      <c r="G772" t="s">
        <v>14</v>
      </c>
      <c r="H772">
        <v>3410</v>
      </c>
      <c r="I772" t="s">
        <v>21</v>
      </c>
      <c r="J772" t="s">
        <v>22</v>
      </c>
      <c r="K772">
        <v>1376542800</v>
      </c>
      <c r="L772">
        <v>1378789200</v>
      </c>
      <c r="M772" t="b">
        <v>0</v>
      </c>
      <c r="N772" t="b">
        <v>0</v>
      </c>
      <c r="O772" t="s">
        <v>89</v>
      </c>
      <c r="P772" t="s">
        <v>2053</v>
      </c>
      <c r="Q772" t="s">
        <v>2054</v>
      </c>
      <c r="R772" s="8">
        <f t="shared" ref="R772:R835" si="121">(((K772/60)/60)/24)+DATE(1970,1,1)</f>
        <v>41501.208333333336</v>
      </c>
      <c r="S772" s="8" t="str">
        <f t="shared" ref="S772:S835" si="122">TEXT(R772,"dd")</f>
        <v>15</v>
      </c>
      <c r="T772" s="8" t="str">
        <f t="shared" si="119"/>
        <v>Aug</v>
      </c>
      <c r="U772" s="8" t="str">
        <f t="shared" ref="U772:U835" si="123">TEXT(R772,"yyyy")</f>
        <v>2013</v>
      </c>
      <c r="V772" s="8">
        <f t="shared" ref="V772:V835" si="124">(((L772/60)/60)/24)+DATE(1970,1,1)</f>
        <v>41527.208333333336</v>
      </c>
      <c r="W772" t="str">
        <f t="shared" ref="W772:W835" si="125">TEXT(V772,"dd")</f>
        <v>10</v>
      </c>
      <c r="X772" t="str">
        <f t="shared" ref="X772:X835" si="126">TEXT(V772,"mm")</f>
        <v>09</v>
      </c>
      <c r="Y772" t="str">
        <f t="shared" ref="Y772:Y835" si="127">TEXT(V772,"yyyy")</f>
        <v>2013</v>
      </c>
      <c r="Z772" s="17">
        <f t="shared" ref="Z772:Z835" si="128">V772-R772</f>
        <v>26</v>
      </c>
    </row>
    <row r="773" spans="1:26" ht="31.2" x14ac:dyDescent="0.3">
      <c r="A773">
        <v>770</v>
      </c>
      <c r="B773" s="4" t="s">
        <v>1575</v>
      </c>
      <c r="C773" s="3" t="s">
        <v>1576</v>
      </c>
      <c r="D773">
        <v>4300</v>
      </c>
      <c r="E773">
        <v>11642</v>
      </c>
      <c r="F773" s="17">
        <f t="shared" si="120"/>
        <v>270.74418604651163</v>
      </c>
      <c r="G773" t="s">
        <v>20</v>
      </c>
      <c r="H773">
        <v>216</v>
      </c>
      <c r="I773" t="s">
        <v>107</v>
      </c>
      <c r="J773" t="s">
        <v>108</v>
      </c>
      <c r="K773">
        <v>1397451600</v>
      </c>
      <c r="L773">
        <v>1398056400</v>
      </c>
      <c r="M773" t="b">
        <v>0</v>
      </c>
      <c r="N773" t="b">
        <v>1</v>
      </c>
      <c r="O773" t="s">
        <v>33</v>
      </c>
      <c r="P773" t="s">
        <v>2042</v>
      </c>
      <c r="Q773" t="s">
        <v>2043</v>
      </c>
      <c r="R773" s="8">
        <f t="shared" si="121"/>
        <v>41743.208333333336</v>
      </c>
      <c r="S773" s="8" t="str">
        <f t="shared" si="122"/>
        <v>14</v>
      </c>
      <c r="T773" s="8" t="str">
        <f t="shared" si="119"/>
        <v>Apr</v>
      </c>
      <c r="U773" s="8" t="str">
        <f t="shared" si="123"/>
        <v>2014</v>
      </c>
      <c r="V773" s="8">
        <f t="shared" si="124"/>
        <v>41750.208333333336</v>
      </c>
      <c r="W773" t="str">
        <f t="shared" si="125"/>
        <v>21</v>
      </c>
      <c r="X773" t="str">
        <f t="shared" si="126"/>
        <v>04</v>
      </c>
      <c r="Y773" t="str">
        <f t="shared" si="127"/>
        <v>2014</v>
      </c>
      <c r="Z773" s="17">
        <f t="shared" si="128"/>
        <v>7</v>
      </c>
    </row>
    <row r="774" spans="1:26" x14ac:dyDescent="0.3">
      <c r="A774">
        <v>771</v>
      </c>
      <c r="B774" s="4" t="s">
        <v>1577</v>
      </c>
      <c r="C774" s="3" t="s">
        <v>1578</v>
      </c>
      <c r="D774">
        <v>5600</v>
      </c>
      <c r="E774">
        <v>2769</v>
      </c>
      <c r="F774" s="17">
        <f t="shared" si="120"/>
        <v>49.446428571428569</v>
      </c>
      <c r="G774" t="s">
        <v>74</v>
      </c>
      <c r="H774">
        <v>26</v>
      </c>
      <c r="I774" t="s">
        <v>21</v>
      </c>
      <c r="J774" t="s">
        <v>22</v>
      </c>
      <c r="K774">
        <v>1548482400</v>
      </c>
      <c r="L774">
        <v>1550815200</v>
      </c>
      <c r="M774" t="b">
        <v>0</v>
      </c>
      <c r="N774" t="b">
        <v>0</v>
      </c>
      <c r="O774" t="s">
        <v>33</v>
      </c>
      <c r="P774" t="s">
        <v>2042</v>
      </c>
      <c r="Q774" t="s">
        <v>2043</v>
      </c>
      <c r="R774" s="8">
        <f t="shared" si="121"/>
        <v>43491.25</v>
      </c>
      <c r="S774" s="8" t="str">
        <f t="shared" si="122"/>
        <v>26</v>
      </c>
      <c r="T774" s="8" t="str">
        <f t="shared" si="119"/>
        <v>Jan</v>
      </c>
      <c r="U774" s="8" t="str">
        <f t="shared" si="123"/>
        <v>2019</v>
      </c>
      <c r="V774" s="8">
        <f t="shared" si="124"/>
        <v>43518.25</v>
      </c>
      <c r="W774" t="str">
        <f t="shared" si="125"/>
        <v>22</v>
      </c>
      <c r="X774" t="str">
        <f t="shared" si="126"/>
        <v>02</v>
      </c>
      <c r="Y774" t="str">
        <f t="shared" si="127"/>
        <v>2019</v>
      </c>
      <c r="Z774" s="17">
        <f t="shared" si="128"/>
        <v>27</v>
      </c>
    </row>
    <row r="775" spans="1:26" x14ac:dyDescent="0.3">
      <c r="A775">
        <v>772</v>
      </c>
      <c r="B775" s="4" t="s">
        <v>1579</v>
      </c>
      <c r="C775" s="3" t="s">
        <v>1580</v>
      </c>
      <c r="D775">
        <v>149600</v>
      </c>
      <c r="E775">
        <v>169586</v>
      </c>
      <c r="F775" s="17">
        <f t="shared" si="120"/>
        <v>113.3596256684492</v>
      </c>
      <c r="G775" t="s">
        <v>20</v>
      </c>
      <c r="H775">
        <v>5139</v>
      </c>
      <c r="I775" t="s">
        <v>21</v>
      </c>
      <c r="J775" t="s">
        <v>22</v>
      </c>
      <c r="K775">
        <v>1549692000</v>
      </c>
      <c r="L775">
        <v>1550037600</v>
      </c>
      <c r="M775" t="b">
        <v>0</v>
      </c>
      <c r="N775" t="b">
        <v>0</v>
      </c>
      <c r="O775" t="s">
        <v>60</v>
      </c>
      <c r="P775" t="s">
        <v>2038</v>
      </c>
      <c r="Q775" t="s">
        <v>2048</v>
      </c>
      <c r="R775" s="8">
        <f t="shared" si="121"/>
        <v>43505.25</v>
      </c>
      <c r="S775" s="8" t="str">
        <f t="shared" si="122"/>
        <v>09</v>
      </c>
      <c r="T775" s="8" t="str">
        <f t="shared" ref="T775:T838" si="129">TEXT(R775,"mmm")</f>
        <v>Feb</v>
      </c>
      <c r="U775" s="8" t="str">
        <f t="shared" si="123"/>
        <v>2019</v>
      </c>
      <c r="V775" s="8">
        <f t="shared" si="124"/>
        <v>43509.25</v>
      </c>
      <c r="W775" t="str">
        <f t="shared" si="125"/>
        <v>13</v>
      </c>
      <c r="X775" t="str">
        <f t="shared" si="126"/>
        <v>02</v>
      </c>
      <c r="Y775" t="str">
        <f t="shared" si="127"/>
        <v>2019</v>
      </c>
      <c r="Z775" s="17">
        <f t="shared" si="128"/>
        <v>4</v>
      </c>
    </row>
    <row r="776" spans="1:26" x14ac:dyDescent="0.3">
      <c r="A776">
        <v>773</v>
      </c>
      <c r="B776" s="4" t="s">
        <v>1581</v>
      </c>
      <c r="C776" s="3" t="s">
        <v>1582</v>
      </c>
      <c r="D776">
        <v>53100</v>
      </c>
      <c r="E776">
        <v>101185</v>
      </c>
      <c r="F776" s="17">
        <f t="shared" si="120"/>
        <v>190.55555555555554</v>
      </c>
      <c r="G776" t="s">
        <v>20</v>
      </c>
      <c r="H776">
        <v>2353</v>
      </c>
      <c r="I776" t="s">
        <v>21</v>
      </c>
      <c r="J776" t="s">
        <v>22</v>
      </c>
      <c r="K776">
        <v>1492059600</v>
      </c>
      <c r="L776">
        <v>1492923600</v>
      </c>
      <c r="M776" t="b">
        <v>0</v>
      </c>
      <c r="N776" t="b">
        <v>0</v>
      </c>
      <c r="O776" t="s">
        <v>33</v>
      </c>
      <c r="P776" t="s">
        <v>2042</v>
      </c>
      <c r="Q776" t="s">
        <v>2043</v>
      </c>
      <c r="R776" s="8">
        <f t="shared" si="121"/>
        <v>42838.208333333328</v>
      </c>
      <c r="S776" s="8" t="str">
        <f t="shared" si="122"/>
        <v>13</v>
      </c>
      <c r="T776" s="8" t="str">
        <f t="shared" si="129"/>
        <v>Apr</v>
      </c>
      <c r="U776" s="8" t="str">
        <f t="shared" si="123"/>
        <v>2017</v>
      </c>
      <c r="V776" s="8">
        <f t="shared" si="124"/>
        <v>42848.208333333328</v>
      </c>
      <c r="W776" t="str">
        <f t="shared" si="125"/>
        <v>23</v>
      </c>
      <c r="X776" t="str">
        <f t="shared" si="126"/>
        <v>04</v>
      </c>
      <c r="Y776" t="str">
        <f t="shared" si="127"/>
        <v>2017</v>
      </c>
      <c r="Z776" s="17">
        <f t="shared" si="128"/>
        <v>10</v>
      </c>
    </row>
    <row r="777" spans="1:26" x14ac:dyDescent="0.3">
      <c r="A777">
        <v>774</v>
      </c>
      <c r="B777" s="4" t="s">
        <v>1583</v>
      </c>
      <c r="C777" s="3" t="s">
        <v>1584</v>
      </c>
      <c r="D777">
        <v>5000</v>
      </c>
      <c r="E777">
        <v>6775</v>
      </c>
      <c r="F777" s="17">
        <f t="shared" si="120"/>
        <v>135.5</v>
      </c>
      <c r="G777" t="s">
        <v>20</v>
      </c>
      <c r="H777">
        <v>78</v>
      </c>
      <c r="I777" t="s">
        <v>107</v>
      </c>
      <c r="J777" t="s">
        <v>108</v>
      </c>
      <c r="K777">
        <v>1463979600</v>
      </c>
      <c r="L777">
        <v>1467522000</v>
      </c>
      <c r="M777" t="b">
        <v>0</v>
      </c>
      <c r="N777" t="b">
        <v>0</v>
      </c>
      <c r="O777" t="s">
        <v>28</v>
      </c>
      <c r="P777" t="s">
        <v>2040</v>
      </c>
      <c r="Q777" t="s">
        <v>2041</v>
      </c>
      <c r="R777" s="8">
        <f t="shared" si="121"/>
        <v>42513.208333333328</v>
      </c>
      <c r="S777" s="8" t="str">
        <f t="shared" si="122"/>
        <v>23</v>
      </c>
      <c r="T777" s="8" t="str">
        <f t="shared" si="129"/>
        <v>May</v>
      </c>
      <c r="U777" s="8" t="str">
        <f t="shared" si="123"/>
        <v>2016</v>
      </c>
      <c r="V777" s="8">
        <f t="shared" si="124"/>
        <v>42554.208333333328</v>
      </c>
      <c r="W777" t="str">
        <f t="shared" si="125"/>
        <v>03</v>
      </c>
      <c r="X777" t="str">
        <f t="shared" si="126"/>
        <v>07</v>
      </c>
      <c r="Y777" t="str">
        <f t="shared" si="127"/>
        <v>2016</v>
      </c>
      <c r="Z777" s="17">
        <f t="shared" si="128"/>
        <v>41</v>
      </c>
    </row>
    <row r="778" spans="1:26" ht="31.2" x14ac:dyDescent="0.3">
      <c r="A778">
        <v>775</v>
      </c>
      <c r="B778" s="4" t="s">
        <v>1585</v>
      </c>
      <c r="C778" s="3" t="s">
        <v>1586</v>
      </c>
      <c r="D778">
        <v>9400</v>
      </c>
      <c r="E778">
        <v>968</v>
      </c>
      <c r="F778" s="17">
        <f t="shared" si="120"/>
        <v>10.297872340425531</v>
      </c>
      <c r="G778" t="s">
        <v>14</v>
      </c>
      <c r="H778">
        <v>10</v>
      </c>
      <c r="I778" t="s">
        <v>21</v>
      </c>
      <c r="J778" t="s">
        <v>22</v>
      </c>
      <c r="K778">
        <v>1415253600</v>
      </c>
      <c r="L778">
        <v>1416117600</v>
      </c>
      <c r="M778" t="b">
        <v>0</v>
      </c>
      <c r="N778" t="b">
        <v>0</v>
      </c>
      <c r="O778" t="s">
        <v>23</v>
      </c>
      <c r="P778" t="s">
        <v>2038</v>
      </c>
      <c r="Q778" t="s">
        <v>2039</v>
      </c>
      <c r="R778" s="8">
        <f t="shared" si="121"/>
        <v>41949.25</v>
      </c>
      <c r="S778" s="8" t="str">
        <f t="shared" si="122"/>
        <v>06</v>
      </c>
      <c r="T778" s="8" t="str">
        <f t="shared" si="129"/>
        <v>Nov</v>
      </c>
      <c r="U778" s="8" t="str">
        <f t="shared" si="123"/>
        <v>2014</v>
      </c>
      <c r="V778" s="8">
        <f t="shared" si="124"/>
        <v>41959.25</v>
      </c>
      <c r="W778" t="str">
        <f t="shared" si="125"/>
        <v>16</v>
      </c>
      <c r="X778" t="str">
        <f t="shared" si="126"/>
        <v>11</v>
      </c>
      <c r="Y778" t="str">
        <f t="shared" si="127"/>
        <v>2014</v>
      </c>
      <c r="Z778" s="17">
        <f t="shared" si="128"/>
        <v>10</v>
      </c>
    </row>
    <row r="779" spans="1:26" x14ac:dyDescent="0.3">
      <c r="A779">
        <v>776</v>
      </c>
      <c r="B779" s="4" t="s">
        <v>1587</v>
      </c>
      <c r="C779" s="3" t="s">
        <v>1588</v>
      </c>
      <c r="D779">
        <v>110800</v>
      </c>
      <c r="E779">
        <v>72623</v>
      </c>
      <c r="F779" s="17">
        <f t="shared" si="120"/>
        <v>65.544223826714799</v>
      </c>
      <c r="G779" t="s">
        <v>14</v>
      </c>
      <c r="H779">
        <v>2201</v>
      </c>
      <c r="I779" t="s">
        <v>21</v>
      </c>
      <c r="J779" t="s">
        <v>22</v>
      </c>
      <c r="K779">
        <v>1562216400</v>
      </c>
      <c r="L779">
        <v>1563771600</v>
      </c>
      <c r="M779" t="b">
        <v>0</v>
      </c>
      <c r="N779" t="b">
        <v>0</v>
      </c>
      <c r="O779" t="s">
        <v>33</v>
      </c>
      <c r="P779" t="s">
        <v>2042</v>
      </c>
      <c r="Q779" t="s">
        <v>2043</v>
      </c>
      <c r="R779" s="8">
        <f t="shared" si="121"/>
        <v>43650.208333333328</v>
      </c>
      <c r="S779" s="8" t="str">
        <f t="shared" si="122"/>
        <v>04</v>
      </c>
      <c r="T779" s="8" t="str">
        <f t="shared" si="129"/>
        <v>Jul</v>
      </c>
      <c r="U779" s="8" t="str">
        <f t="shared" si="123"/>
        <v>2019</v>
      </c>
      <c r="V779" s="8">
        <f t="shared" si="124"/>
        <v>43668.208333333328</v>
      </c>
      <c r="W779" t="str">
        <f t="shared" si="125"/>
        <v>22</v>
      </c>
      <c r="X779" t="str">
        <f t="shared" si="126"/>
        <v>07</v>
      </c>
      <c r="Y779" t="str">
        <f t="shared" si="127"/>
        <v>2019</v>
      </c>
      <c r="Z779" s="17">
        <f t="shared" si="128"/>
        <v>18</v>
      </c>
    </row>
    <row r="780" spans="1:26" x14ac:dyDescent="0.3">
      <c r="A780">
        <v>777</v>
      </c>
      <c r="B780" s="4" t="s">
        <v>1589</v>
      </c>
      <c r="C780" s="3" t="s">
        <v>1590</v>
      </c>
      <c r="D780">
        <v>93800</v>
      </c>
      <c r="E780">
        <v>45987</v>
      </c>
      <c r="F780" s="17">
        <f t="shared" si="120"/>
        <v>49.026652452025587</v>
      </c>
      <c r="G780" t="s">
        <v>14</v>
      </c>
      <c r="H780">
        <v>676</v>
      </c>
      <c r="I780" t="s">
        <v>21</v>
      </c>
      <c r="J780" t="s">
        <v>22</v>
      </c>
      <c r="K780">
        <v>1316754000</v>
      </c>
      <c r="L780">
        <v>1319259600</v>
      </c>
      <c r="M780" t="b">
        <v>0</v>
      </c>
      <c r="N780" t="b">
        <v>0</v>
      </c>
      <c r="O780" t="s">
        <v>33</v>
      </c>
      <c r="P780" t="s">
        <v>2042</v>
      </c>
      <c r="Q780" t="s">
        <v>2043</v>
      </c>
      <c r="R780" s="8">
        <f t="shared" si="121"/>
        <v>40809.208333333336</v>
      </c>
      <c r="S780" s="8" t="str">
        <f t="shared" si="122"/>
        <v>23</v>
      </c>
      <c r="T780" s="8" t="str">
        <f t="shared" si="129"/>
        <v>Sep</v>
      </c>
      <c r="U780" s="8" t="str">
        <f t="shared" si="123"/>
        <v>2011</v>
      </c>
      <c r="V780" s="8">
        <f t="shared" si="124"/>
        <v>40838.208333333336</v>
      </c>
      <c r="W780" t="str">
        <f t="shared" si="125"/>
        <v>22</v>
      </c>
      <c r="X780" t="str">
        <f t="shared" si="126"/>
        <v>10</v>
      </c>
      <c r="Y780" t="str">
        <f t="shared" si="127"/>
        <v>2011</v>
      </c>
      <c r="Z780" s="17">
        <f t="shared" si="128"/>
        <v>29</v>
      </c>
    </row>
    <row r="781" spans="1:26" x14ac:dyDescent="0.3">
      <c r="A781">
        <v>778</v>
      </c>
      <c r="B781" s="4" t="s">
        <v>1591</v>
      </c>
      <c r="C781" s="3" t="s">
        <v>1592</v>
      </c>
      <c r="D781">
        <v>1300</v>
      </c>
      <c r="E781">
        <v>10243</v>
      </c>
      <c r="F781" s="17">
        <f t="shared" si="120"/>
        <v>787.92307692307691</v>
      </c>
      <c r="G781" t="s">
        <v>20</v>
      </c>
      <c r="H781">
        <v>174</v>
      </c>
      <c r="I781" t="s">
        <v>98</v>
      </c>
      <c r="J781" t="s">
        <v>99</v>
      </c>
      <c r="K781">
        <v>1313211600</v>
      </c>
      <c r="L781">
        <v>1313643600</v>
      </c>
      <c r="M781" t="b">
        <v>0</v>
      </c>
      <c r="N781" t="b">
        <v>0</v>
      </c>
      <c r="O781" t="s">
        <v>71</v>
      </c>
      <c r="P781" t="s">
        <v>2044</v>
      </c>
      <c r="Q781" t="s">
        <v>2052</v>
      </c>
      <c r="R781" s="8">
        <f t="shared" si="121"/>
        <v>40768.208333333336</v>
      </c>
      <c r="S781" s="8" t="str">
        <f t="shared" si="122"/>
        <v>13</v>
      </c>
      <c r="T781" s="8" t="str">
        <f t="shared" si="129"/>
        <v>Aug</v>
      </c>
      <c r="U781" s="8" t="str">
        <f t="shared" si="123"/>
        <v>2011</v>
      </c>
      <c r="V781" s="8">
        <f t="shared" si="124"/>
        <v>40773.208333333336</v>
      </c>
      <c r="W781" t="str">
        <f t="shared" si="125"/>
        <v>18</v>
      </c>
      <c r="X781" t="str">
        <f t="shared" si="126"/>
        <v>08</v>
      </c>
      <c r="Y781" t="str">
        <f t="shared" si="127"/>
        <v>2011</v>
      </c>
      <c r="Z781" s="17">
        <f t="shared" si="128"/>
        <v>5</v>
      </c>
    </row>
    <row r="782" spans="1:26" x14ac:dyDescent="0.3">
      <c r="A782">
        <v>779</v>
      </c>
      <c r="B782" s="4" t="s">
        <v>1593</v>
      </c>
      <c r="C782" s="3" t="s">
        <v>1594</v>
      </c>
      <c r="D782">
        <v>108700</v>
      </c>
      <c r="E782">
        <v>87293</v>
      </c>
      <c r="F782" s="17">
        <f t="shared" si="120"/>
        <v>80.306347746090154</v>
      </c>
      <c r="G782" t="s">
        <v>14</v>
      </c>
      <c r="H782">
        <v>831</v>
      </c>
      <c r="I782" t="s">
        <v>21</v>
      </c>
      <c r="J782" t="s">
        <v>22</v>
      </c>
      <c r="K782">
        <v>1439528400</v>
      </c>
      <c r="L782">
        <v>1440306000</v>
      </c>
      <c r="M782" t="b">
        <v>0</v>
      </c>
      <c r="N782" t="b">
        <v>1</v>
      </c>
      <c r="O782" t="s">
        <v>33</v>
      </c>
      <c r="P782" t="s">
        <v>2042</v>
      </c>
      <c r="Q782" t="s">
        <v>2043</v>
      </c>
      <c r="R782" s="8">
        <f t="shared" si="121"/>
        <v>42230.208333333328</v>
      </c>
      <c r="S782" s="8" t="str">
        <f t="shared" si="122"/>
        <v>14</v>
      </c>
      <c r="T782" s="8" t="str">
        <f t="shared" si="129"/>
        <v>Aug</v>
      </c>
      <c r="U782" s="8" t="str">
        <f t="shared" si="123"/>
        <v>2015</v>
      </c>
      <c r="V782" s="8">
        <f t="shared" si="124"/>
        <v>42239.208333333328</v>
      </c>
      <c r="W782" t="str">
        <f t="shared" si="125"/>
        <v>23</v>
      </c>
      <c r="X782" t="str">
        <f t="shared" si="126"/>
        <v>08</v>
      </c>
      <c r="Y782" t="str">
        <f t="shared" si="127"/>
        <v>2015</v>
      </c>
      <c r="Z782" s="17">
        <f t="shared" si="128"/>
        <v>9</v>
      </c>
    </row>
    <row r="783" spans="1:26" ht="31.2" x14ac:dyDescent="0.3">
      <c r="A783">
        <v>780</v>
      </c>
      <c r="B783" s="4" t="s">
        <v>1595</v>
      </c>
      <c r="C783" s="3" t="s">
        <v>1596</v>
      </c>
      <c r="D783">
        <v>5100</v>
      </c>
      <c r="E783">
        <v>5421</v>
      </c>
      <c r="F783" s="17">
        <f t="shared" si="120"/>
        <v>106.29411764705883</v>
      </c>
      <c r="G783" t="s">
        <v>20</v>
      </c>
      <c r="H783">
        <v>164</v>
      </c>
      <c r="I783" t="s">
        <v>21</v>
      </c>
      <c r="J783" t="s">
        <v>22</v>
      </c>
      <c r="K783">
        <v>1469163600</v>
      </c>
      <c r="L783">
        <v>1470805200</v>
      </c>
      <c r="M783" t="b">
        <v>0</v>
      </c>
      <c r="N783" t="b">
        <v>1</v>
      </c>
      <c r="O783" t="s">
        <v>53</v>
      </c>
      <c r="P783" t="s">
        <v>2044</v>
      </c>
      <c r="Q783" t="s">
        <v>2047</v>
      </c>
      <c r="R783" s="8">
        <f t="shared" si="121"/>
        <v>42573.208333333328</v>
      </c>
      <c r="S783" s="8" t="str">
        <f t="shared" si="122"/>
        <v>22</v>
      </c>
      <c r="T783" s="8" t="str">
        <f t="shared" si="129"/>
        <v>Jul</v>
      </c>
      <c r="U783" s="8" t="str">
        <f t="shared" si="123"/>
        <v>2016</v>
      </c>
      <c r="V783" s="8">
        <f t="shared" si="124"/>
        <v>42592.208333333328</v>
      </c>
      <c r="W783" t="str">
        <f t="shared" si="125"/>
        <v>10</v>
      </c>
      <c r="X783" t="str">
        <f t="shared" si="126"/>
        <v>08</v>
      </c>
      <c r="Y783" t="str">
        <f t="shared" si="127"/>
        <v>2016</v>
      </c>
      <c r="Z783" s="17">
        <f t="shared" si="128"/>
        <v>19</v>
      </c>
    </row>
    <row r="784" spans="1:26" x14ac:dyDescent="0.3">
      <c r="A784">
        <v>781</v>
      </c>
      <c r="B784" s="4" t="s">
        <v>1597</v>
      </c>
      <c r="C784" s="3" t="s">
        <v>1598</v>
      </c>
      <c r="D784">
        <v>8700</v>
      </c>
      <c r="E784">
        <v>4414</v>
      </c>
      <c r="F784" s="17">
        <f t="shared" si="120"/>
        <v>50.735632183908038</v>
      </c>
      <c r="G784" t="s">
        <v>74</v>
      </c>
      <c r="H784">
        <v>56</v>
      </c>
      <c r="I784" t="s">
        <v>98</v>
      </c>
      <c r="J784" t="s">
        <v>99</v>
      </c>
      <c r="K784">
        <v>1288501200</v>
      </c>
      <c r="L784">
        <v>1292911200</v>
      </c>
      <c r="M784" t="b">
        <v>0</v>
      </c>
      <c r="N784" t="b">
        <v>0</v>
      </c>
      <c r="O784" t="s">
        <v>33</v>
      </c>
      <c r="P784" t="s">
        <v>2042</v>
      </c>
      <c r="Q784" t="s">
        <v>2043</v>
      </c>
      <c r="R784" s="8">
        <f t="shared" si="121"/>
        <v>40482.208333333336</v>
      </c>
      <c r="S784" s="8" t="str">
        <f t="shared" si="122"/>
        <v>31</v>
      </c>
      <c r="T784" s="8" t="str">
        <f t="shared" si="129"/>
        <v>Oct</v>
      </c>
      <c r="U784" s="8" t="str">
        <f t="shared" si="123"/>
        <v>2010</v>
      </c>
      <c r="V784" s="8">
        <f t="shared" si="124"/>
        <v>40533.25</v>
      </c>
      <c r="W784" t="str">
        <f t="shared" si="125"/>
        <v>21</v>
      </c>
      <c r="X784" t="str">
        <f t="shared" si="126"/>
        <v>12</v>
      </c>
      <c r="Y784" t="str">
        <f t="shared" si="127"/>
        <v>2010</v>
      </c>
      <c r="Z784" s="17">
        <f t="shared" si="128"/>
        <v>51.041666666664241</v>
      </c>
    </row>
    <row r="785" spans="1:26" x14ac:dyDescent="0.3">
      <c r="A785">
        <v>782</v>
      </c>
      <c r="B785" s="4" t="s">
        <v>1599</v>
      </c>
      <c r="C785" s="3" t="s">
        <v>1600</v>
      </c>
      <c r="D785">
        <v>5100</v>
      </c>
      <c r="E785">
        <v>10981</v>
      </c>
      <c r="F785" s="17">
        <f t="shared" si="120"/>
        <v>215.31372549019611</v>
      </c>
      <c r="G785" t="s">
        <v>20</v>
      </c>
      <c r="H785">
        <v>161</v>
      </c>
      <c r="I785" t="s">
        <v>21</v>
      </c>
      <c r="J785" t="s">
        <v>22</v>
      </c>
      <c r="K785">
        <v>1298959200</v>
      </c>
      <c r="L785">
        <v>1301374800</v>
      </c>
      <c r="M785" t="b">
        <v>0</v>
      </c>
      <c r="N785" t="b">
        <v>1</v>
      </c>
      <c r="O785" t="s">
        <v>71</v>
      </c>
      <c r="P785" t="s">
        <v>2044</v>
      </c>
      <c r="Q785" t="s">
        <v>2052</v>
      </c>
      <c r="R785" s="8">
        <f t="shared" si="121"/>
        <v>40603.25</v>
      </c>
      <c r="S785" s="8" t="str">
        <f t="shared" si="122"/>
        <v>01</v>
      </c>
      <c r="T785" s="8" t="str">
        <f t="shared" si="129"/>
        <v>Mar</v>
      </c>
      <c r="U785" s="8" t="str">
        <f t="shared" si="123"/>
        <v>2011</v>
      </c>
      <c r="V785" s="8">
        <f t="shared" si="124"/>
        <v>40631.208333333336</v>
      </c>
      <c r="W785" t="str">
        <f t="shared" si="125"/>
        <v>29</v>
      </c>
      <c r="X785" t="str">
        <f t="shared" si="126"/>
        <v>03</v>
      </c>
      <c r="Y785" t="str">
        <f t="shared" si="127"/>
        <v>2011</v>
      </c>
      <c r="Z785" s="17">
        <f t="shared" si="128"/>
        <v>27.958333333335759</v>
      </c>
    </row>
    <row r="786" spans="1:26" x14ac:dyDescent="0.3">
      <c r="A786">
        <v>783</v>
      </c>
      <c r="B786" s="4" t="s">
        <v>1601</v>
      </c>
      <c r="C786" s="3" t="s">
        <v>1602</v>
      </c>
      <c r="D786">
        <v>7400</v>
      </c>
      <c r="E786">
        <v>10451</v>
      </c>
      <c r="F786" s="17">
        <f t="shared" si="120"/>
        <v>141.22972972972974</v>
      </c>
      <c r="G786" t="s">
        <v>20</v>
      </c>
      <c r="H786">
        <v>138</v>
      </c>
      <c r="I786" t="s">
        <v>21</v>
      </c>
      <c r="J786" t="s">
        <v>22</v>
      </c>
      <c r="K786">
        <v>1387260000</v>
      </c>
      <c r="L786">
        <v>1387864800</v>
      </c>
      <c r="M786" t="b">
        <v>0</v>
      </c>
      <c r="N786" t="b">
        <v>0</v>
      </c>
      <c r="O786" t="s">
        <v>23</v>
      </c>
      <c r="P786" t="s">
        <v>2038</v>
      </c>
      <c r="Q786" t="s">
        <v>2039</v>
      </c>
      <c r="R786" s="8">
        <f t="shared" si="121"/>
        <v>41625.25</v>
      </c>
      <c r="S786" s="8" t="str">
        <f t="shared" si="122"/>
        <v>17</v>
      </c>
      <c r="T786" s="8" t="str">
        <f t="shared" si="129"/>
        <v>Dec</v>
      </c>
      <c r="U786" s="8" t="str">
        <f t="shared" si="123"/>
        <v>2013</v>
      </c>
      <c r="V786" s="8">
        <f t="shared" si="124"/>
        <v>41632.25</v>
      </c>
      <c r="W786" t="str">
        <f t="shared" si="125"/>
        <v>24</v>
      </c>
      <c r="X786" t="str">
        <f t="shared" si="126"/>
        <v>12</v>
      </c>
      <c r="Y786" t="str">
        <f t="shared" si="127"/>
        <v>2013</v>
      </c>
      <c r="Z786" s="17">
        <f t="shared" si="128"/>
        <v>7</v>
      </c>
    </row>
    <row r="787" spans="1:26" x14ac:dyDescent="0.3">
      <c r="A787">
        <v>784</v>
      </c>
      <c r="B787" s="4" t="s">
        <v>1603</v>
      </c>
      <c r="C787" s="3" t="s">
        <v>1604</v>
      </c>
      <c r="D787">
        <v>88900</v>
      </c>
      <c r="E787">
        <v>102535</v>
      </c>
      <c r="F787" s="17">
        <f t="shared" si="120"/>
        <v>115.33745781777279</v>
      </c>
      <c r="G787" t="s">
        <v>20</v>
      </c>
      <c r="H787">
        <v>3308</v>
      </c>
      <c r="I787" t="s">
        <v>21</v>
      </c>
      <c r="J787" t="s">
        <v>22</v>
      </c>
      <c r="K787">
        <v>1457244000</v>
      </c>
      <c r="L787">
        <v>1458190800</v>
      </c>
      <c r="M787" t="b">
        <v>0</v>
      </c>
      <c r="N787" t="b">
        <v>0</v>
      </c>
      <c r="O787" t="s">
        <v>28</v>
      </c>
      <c r="P787" t="s">
        <v>2040</v>
      </c>
      <c r="Q787" t="s">
        <v>2041</v>
      </c>
      <c r="R787" s="8">
        <f t="shared" si="121"/>
        <v>42435.25</v>
      </c>
      <c r="S787" s="8" t="str">
        <f t="shared" si="122"/>
        <v>06</v>
      </c>
      <c r="T787" s="8" t="str">
        <f t="shared" si="129"/>
        <v>Mar</v>
      </c>
      <c r="U787" s="8" t="str">
        <f t="shared" si="123"/>
        <v>2016</v>
      </c>
      <c r="V787" s="8">
        <f t="shared" si="124"/>
        <v>42446.208333333328</v>
      </c>
      <c r="W787" t="str">
        <f t="shared" si="125"/>
        <v>17</v>
      </c>
      <c r="X787" t="str">
        <f t="shared" si="126"/>
        <v>03</v>
      </c>
      <c r="Y787" t="str">
        <f t="shared" si="127"/>
        <v>2016</v>
      </c>
      <c r="Z787" s="17">
        <f t="shared" si="128"/>
        <v>10.958333333328483</v>
      </c>
    </row>
    <row r="788" spans="1:26" ht="31.2" x14ac:dyDescent="0.3">
      <c r="A788">
        <v>785</v>
      </c>
      <c r="B788" s="4" t="s">
        <v>1605</v>
      </c>
      <c r="C788" s="3" t="s">
        <v>1606</v>
      </c>
      <c r="D788">
        <v>6700</v>
      </c>
      <c r="E788">
        <v>12939</v>
      </c>
      <c r="F788" s="17">
        <f t="shared" si="120"/>
        <v>193.11940298507463</v>
      </c>
      <c r="G788" t="s">
        <v>20</v>
      </c>
      <c r="H788">
        <v>127</v>
      </c>
      <c r="I788" t="s">
        <v>26</v>
      </c>
      <c r="J788" t="s">
        <v>27</v>
      </c>
      <c r="K788">
        <v>1556341200</v>
      </c>
      <c r="L788">
        <v>1559278800</v>
      </c>
      <c r="M788" t="b">
        <v>0</v>
      </c>
      <c r="N788" t="b">
        <v>1</v>
      </c>
      <c r="O788" t="s">
        <v>71</v>
      </c>
      <c r="P788" t="s">
        <v>2044</v>
      </c>
      <c r="Q788" t="s">
        <v>2052</v>
      </c>
      <c r="R788" s="8">
        <f t="shared" si="121"/>
        <v>43582.208333333328</v>
      </c>
      <c r="S788" s="8" t="str">
        <f t="shared" si="122"/>
        <v>27</v>
      </c>
      <c r="T788" s="8" t="str">
        <f t="shared" si="129"/>
        <v>Apr</v>
      </c>
      <c r="U788" s="8" t="str">
        <f t="shared" si="123"/>
        <v>2019</v>
      </c>
      <c r="V788" s="8">
        <f t="shared" si="124"/>
        <v>43616.208333333328</v>
      </c>
      <c r="W788" t="str">
        <f t="shared" si="125"/>
        <v>31</v>
      </c>
      <c r="X788" t="str">
        <f t="shared" si="126"/>
        <v>05</v>
      </c>
      <c r="Y788" t="str">
        <f t="shared" si="127"/>
        <v>2019</v>
      </c>
      <c r="Z788" s="17">
        <f t="shared" si="128"/>
        <v>34</v>
      </c>
    </row>
    <row r="789" spans="1:26" x14ac:dyDescent="0.3">
      <c r="A789">
        <v>786</v>
      </c>
      <c r="B789" s="4" t="s">
        <v>1607</v>
      </c>
      <c r="C789" s="3" t="s">
        <v>1608</v>
      </c>
      <c r="D789">
        <v>1500</v>
      </c>
      <c r="E789">
        <v>10946</v>
      </c>
      <c r="F789" s="17">
        <f t="shared" si="120"/>
        <v>729.73333333333335</v>
      </c>
      <c r="G789" t="s">
        <v>20</v>
      </c>
      <c r="H789">
        <v>207</v>
      </c>
      <c r="I789" t="s">
        <v>107</v>
      </c>
      <c r="J789" t="s">
        <v>108</v>
      </c>
      <c r="K789">
        <v>1522126800</v>
      </c>
      <c r="L789">
        <v>1522731600</v>
      </c>
      <c r="M789" t="b">
        <v>0</v>
      </c>
      <c r="N789" t="b">
        <v>1</v>
      </c>
      <c r="O789" t="s">
        <v>159</v>
      </c>
      <c r="P789" t="s">
        <v>2038</v>
      </c>
      <c r="Q789" t="s">
        <v>2061</v>
      </c>
      <c r="R789" s="8">
        <f t="shared" si="121"/>
        <v>43186.208333333328</v>
      </c>
      <c r="S789" s="8" t="str">
        <f t="shared" si="122"/>
        <v>27</v>
      </c>
      <c r="T789" s="8" t="str">
        <f t="shared" si="129"/>
        <v>Mar</v>
      </c>
      <c r="U789" s="8" t="str">
        <f t="shared" si="123"/>
        <v>2018</v>
      </c>
      <c r="V789" s="8">
        <f t="shared" si="124"/>
        <v>43193.208333333328</v>
      </c>
      <c r="W789" t="str">
        <f t="shared" si="125"/>
        <v>03</v>
      </c>
      <c r="X789" t="str">
        <f t="shared" si="126"/>
        <v>04</v>
      </c>
      <c r="Y789" t="str">
        <f t="shared" si="127"/>
        <v>2018</v>
      </c>
      <c r="Z789" s="17">
        <f t="shared" si="128"/>
        <v>7</v>
      </c>
    </row>
    <row r="790" spans="1:26" x14ac:dyDescent="0.3">
      <c r="A790">
        <v>787</v>
      </c>
      <c r="B790" s="4" t="s">
        <v>1609</v>
      </c>
      <c r="C790" s="3" t="s">
        <v>1610</v>
      </c>
      <c r="D790">
        <v>61200</v>
      </c>
      <c r="E790">
        <v>60994</v>
      </c>
      <c r="F790" s="17">
        <f t="shared" si="120"/>
        <v>99.66339869281046</v>
      </c>
      <c r="G790" t="s">
        <v>14</v>
      </c>
      <c r="H790">
        <v>859</v>
      </c>
      <c r="I790" t="s">
        <v>15</v>
      </c>
      <c r="J790" t="s">
        <v>16</v>
      </c>
      <c r="K790">
        <v>1305954000</v>
      </c>
      <c r="L790">
        <v>1306731600</v>
      </c>
      <c r="M790" t="b">
        <v>0</v>
      </c>
      <c r="N790" t="b">
        <v>0</v>
      </c>
      <c r="O790" t="s">
        <v>23</v>
      </c>
      <c r="P790" t="s">
        <v>2038</v>
      </c>
      <c r="Q790" t="s">
        <v>2039</v>
      </c>
      <c r="R790" s="8">
        <f t="shared" si="121"/>
        <v>40684.208333333336</v>
      </c>
      <c r="S790" s="8" t="str">
        <f t="shared" si="122"/>
        <v>21</v>
      </c>
      <c r="T790" s="8" t="str">
        <f t="shared" si="129"/>
        <v>May</v>
      </c>
      <c r="U790" s="8" t="str">
        <f t="shared" si="123"/>
        <v>2011</v>
      </c>
      <c r="V790" s="8">
        <f t="shared" si="124"/>
        <v>40693.208333333336</v>
      </c>
      <c r="W790" t="str">
        <f t="shared" si="125"/>
        <v>30</v>
      </c>
      <c r="X790" t="str">
        <f t="shared" si="126"/>
        <v>05</v>
      </c>
      <c r="Y790" t="str">
        <f t="shared" si="127"/>
        <v>2011</v>
      </c>
      <c r="Z790" s="17">
        <f t="shared" si="128"/>
        <v>9</v>
      </c>
    </row>
    <row r="791" spans="1:26" x14ac:dyDescent="0.3">
      <c r="A791">
        <v>788</v>
      </c>
      <c r="B791" s="4" t="s">
        <v>1611</v>
      </c>
      <c r="C791" s="3" t="s">
        <v>1612</v>
      </c>
      <c r="D791">
        <v>3600</v>
      </c>
      <c r="E791">
        <v>3174</v>
      </c>
      <c r="F791" s="17">
        <f t="shared" si="120"/>
        <v>88.166666666666671</v>
      </c>
      <c r="G791" t="s">
        <v>47</v>
      </c>
      <c r="H791">
        <v>31</v>
      </c>
      <c r="I791" t="s">
        <v>21</v>
      </c>
      <c r="J791" t="s">
        <v>22</v>
      </c>
      <c r="K791">
        <v>1350709200</v>
      </c>
      <c r="L791">
        <v>1352527200</v>
      </c>
      <c r="M791" t="b">
        <v>0</v>
      </c>
      <c r="N791" t="b">
        <v>0</v>
      </c>
      <c r="O791" t="s">
        <v>71</v>
      </c>
      <c r="P791" t="s">
        <v>2044</v>
      </c>
      <c r="Q791" t="s">
        <v>2052</v>
      </c>
      <c r="R791" s="8">
        <f t="shared" si="121"/>
        <v>41202.208333333336</v>
      </c>
      <c r="S791" s="8" t="str">
        <f t="shared" si="122"/>
        <v>20</v>
      </c>
      <c r="T791" s="8" t="str">
        <f t="shared" si="129"/>
        <v>Oct</v>
      </c>
      <c r="U791" s="8" t="str">
        <f t="shared" si="123"/>
        <v>2012</v>
      </c>
      <c r="V791" s="8">
        <f t="shared" si="124"/>
        <v>41223.25</v>
      </c>
      <c r="W791" t="str">
        <f t="shared" si="125"/>
        <v>10</v>
      </c>
      <c r="X791" t="str">
        <f t="shared" si="126"/>
        <v>11</v>
      </c>
      <c r="Y791" t="str">
        <f t="shared" si="127"/>
        <v>2012</v>
      </c>
      <c r="Z791" s="17">
        <f t="shared" si="128"/>
        <v>21.041666666664241</v>
      </c>
    </row>
    <row r="792" spans="1:26" x14ac:dyDescent="0.3">
      <c r="A792">
        <v>789</v>
      </c>
      <c r="B792" s="4" t="s">
        <v>1613</v>
      </c>
      <c r="C792" s="3" t="s">
        <v>1614</v>
      </c>
      <c r="D792">
        <v>9000</v>
      </c>
      <c r="E792">
        <v>3351</v>
      </c>
      <c r="F792" s="17">
        <f t="shared" si="120"/>
        <v>37.233333333333334</v>
      </c>
      <c r="G792" t="s">
        <v>14</v>
      </c>
      <c r="H792">
        <v>45</v>
      </c>
      <c r="I792" t="s">
        <v>21</v>
      </c>
      <c r="J792" t="s">
        <v>22</v>
      </c>
      <c r="K792">
        <v>1401166800</v>
      </c>
      <c r="L792">
        <v>1404363600</v>
      </c>
      <c r="M792" t="b">
        <v>0</v>
      </c>
      <c r="N792" t="b">
        <v>0</v>
      </c>
      <c r="O792" t="s">
        <v>33</v>
      </c>
      <c r="P792" t="s">
        <v>2042</v>
      </c>
      <c r="Q792" t="s">
        <v>2043</v>
      </c>
      <c r="R792" s="8">
        <f t="shared" si="121"/>
        <v>41786.208333333336</v>
      </c>
      <c r="S792" s="8" t="str">
        <f t="shared" si="122"/>
        <v>27</v>
      </c>
      <c r="T792" s="8" t="str">
        <f t="shared" si="129"/>
        <v>May</v>
      </c>
      <c r="U792" s="8" t="str">
        <f t="shared" si="123"/>
        <v>2014</v>
      </c>
      <c r="V792" s="8">
        <f t="shared" si="124"/>
        <v>41823.208333333336</v>
      </c>
      <c r="W792" t="str">
        <f t="shared" si="125"/>
        <v>03</v>
      </c>
      <c r="X792" t="str">
        <f t="shared" si="126"/>
        <v>07</v>
      </c>
      <c r="Y792" t="str">
        <f t="shared" si="127"/>
        <v>2014</v>
      </c>
      <c r="Z792" s="17">
        <f t="shared" si="128"/>
        <v>37</v>
      </c>
    </row>
    <row r="793" spans="1:26" x14ac:dyDescent="0.3">
      <c r="A793">
        <v>790</v>
      </c>
      <c r="B793" s="4" t="s">
        <v>1615</v>
      </c>
      <c r="C793" s="3" t="s">
        <v>1616</v>
      </c>
      <c r="D793">
        <v>185900</v>
      </c>
      <c r="E793">
        <v>56774</v>
      </c>
      <c r="F793" s="17">
        <f t="shared" si="120"/>
        <v>30.540075309306079</v>
      </c>
      <c r="G793" t="s">
        <v>74</v>
      </c>
      <c r="H793">
        <v>1113</v>
      </c>
      <c r="I793" t="s">
        <v>21</v>
      </c>
      <c r="J793" t="s">
        <v>22</v>
      </c>
      <c r="K793">
        <v>1266127200</v>
      </c>
      <c r="L793">
        <v>1266645600</v>
      </c>
      <c r="M793" t="b">
        <v>0</v>
      </c>
      <c r="N793" t="b">
        <v>0</v>
      </c>
      <c r="O793" t="s">
        <v>33</v>
      </c>
      <c r="P793" t="s">
        <v>2042</v>
      </c>
      <c r="Q793" t="s">
        <v>2043</v>
      </c>
      <c r="R793" s="8">
        <f t="shared" si="121"/>
        <v>40223.25</v>
      </c>
      <c r="S793" s="8" t="str">
        <f t="shared" si="122"/>
        <v>14</v>
      </c>
      <c r="T793" s="8" t="str">
        <f t="shared" si="129"/>
        <v>Feb</v>
      </c>
      <c r="U793" s="8" t="str">
        <f t="shared" si="123"/>
        <v>2010</v>
      </c>
      <c r="V793" s="8">
        <f t="shared" si="124"/>
        <v>40229.25</v>
      </c>
      <c r="W793" t="str">
        <f t="shared" si="125"/>
        <v>20</v>
      </c>
      <c r="X793" t="str">
        <f t="shared" si="126"/>
        <v>02</v>
      </c>
      <c r="Y793" t="str">
        <f t="shared" si="127"/>
        <v>2010</v>
      </c>
      <c r="Z793" s="17">
        <f t="shared" si="128"/>
        <v>6</v>
      </c>
    </row>
    <row r="794" spans="1:26" x14ac:dyDescent="0.3">
      <c r="A794">
        <v>791</v>
      </c>
      <c r="B794" s="4" t="s">
        <v>1617</v>
      </c>
      <c r="C794" s="3" t="s">
        <v>1618</v>
      </c>
      <c r="D794">
        <v>2100</v>
      </c>
      <c r="E794">
        <v>540</v>
      </c>
      <c r="F794" s="17">
        <f t="shared" si="120"/>
        <v>25.714285714285712</v>
      </c>
      <c r="G794" t="s">
        <v>14</v>
      </c>
      <c r="H794">
        <v>6</v>
      </c>
      <c r="I794" t="s">
        <v>21</v>
      </c>
      <c r="J794" t="s">
        <v>22</v>
      </c>
      <c r="K794">
        <v>1481436000</v>
      </c>
      <c r="L794">
        <v>1482818400</v>
      </c>
      <c r="M794" t="b">
        <v>0</v>
      </c>
      <c r="N794" t="b">
        <v>0</v>
      </c>
      <c r="O794" t="s">
        <v>17</v>
      </c>
      <c r="P794" t="s">
        <v>2036</v>
      </c>
      <c r="Q794" t="s">
        <v>2037</v>
      </c>
      <c r="R794" s="8">
        <f t="shared" si="121"/>
        <v>42715.25</v>
      </c>
      <c r="S794" s="8" t="str">
        <f t="shared" si="122"/>
        <v>11</v>
      </c>
      <c r="T794" s="8" t="str">
        <f t="shared" si="129"/>
        <v>Dec</v>
      </c>
      <c r="U794" s="8" t="str">
        <f t="shared" si="123"/>
        <v>2016</v>
      </c>
      <c r="V794" s="8">
        <f t="shared" si="124"/>
        <v>42731.25</v>
      </c>
      <c r="W794" t="str">
        <f t="shared" si="125"/>
        <v>27</v>
      </c>
      <c r="X794" t="str">
        <f t="shared" si="126"/>
        <v>12</v>
      </c>
      <c r="Y794" t="str">
        <f t="shared" si="127"/>
        <v>2016</v>
      </c>
      <c r="Z794" s="17">
        <f t="shared" si="128"/>
        <v>16</v>
      </c>
    </row>
    <row r="795" spans="1:26" x14ac:dyDescent="0.3">
      <c r="A795">
        <v>792</v>
      </c>
      <c r="B795" s="4" t="s">
        <v>1619</v>
      </c>
      <c r="C795" s="3" t="s">
        <v>1620</v>
      </c>
      <c r="D795">
        <v>2000</v>
      </c>
      <c r="E795">
        <v>680</v>
      </c>
      <c r="F795" s="17">
        <f t="shared" si="120"/>
        <v>34</v>
      </c>
      <c r="G795" t="s">
        <v>14</v>
      </c>
      <c r="H795">
        <v>7</v>
      </c>
      <c r="I795" t="s">
        <v>21</v>
      </c>
      <c r="J795" t="s">
        <v>22</v>
      </c>
      <c r="K795">
        <v>1372222800</v>
      </c>
      <c r="L795">
        <v>1374642000</v>
      </c>
      <c r="M795" t="b">
        <v>0</v>
      </c>
      <c r="N795" t="b">
        <v>1</v>
      </c>
      <c r="O795" t="s">
        <v>33</v>
      </c>
      <c r="P795" t="s">
        <v>2042</v>
      </c>
      <c r="Q795" t="s">
        <v>2043</v>
      </c>
      <c r="R795" s="8">
        <f t="shared" si="121"/>
        <v>41451.208333333336</v>
      </c>
      <c r="S795" s="8" t="str">
        <f t="shared" si="122"/>
        <v>26</v>
      </c>
      <c r="T795" s="8" t="str">
        <f t="shared" si="129"/>
        <v>Jun</v>
      </c>
      <c r="U795" s="8" t="str">
        <f t="shared" si="123"/>
        <v>2013</v>
      </c>
      <c r="V795" s="8">
        <f t="shared" si="124"/>
        <v>41479.208333333336</v>
      </c>
      <c r="W795" t="str">
        <f t="shared" si="125"/>
        <v>24</v>
      </c>
      <c r="X795" t="str">
        <f t="shared" si="126"/>
        <v>07</v>
      </c>
      <c r="Y795" t="str">
        <f t="shared" si="127"/>
        <v>2013</v>
      </c>
      <c r="Z795" s="17">
        <f t="shared" si="128"/>
        <v>28</v>
      </c>
    </row>
    <row r="796" spans="1:26" x14ac:dyDescent="0.3">
      <c r="A796">
        <v>793</v>
      </c>
      <c r="B796" s="4" t="s">
        <v>1621</v>
      </c>
      <c r="C796" s="3" t="s">
        <v>1622</v>
      </c>
      <c r="D796">
        <v>1100</v>
      </c>
      <c r="E796">
        <v>13045</v>
      </c>
      <c r="F796" s="17">
        <f t="shared" si="120"/>
        <v>1185.909090909091</v>
      </c>
      <c r="G796" t="s">
        <v>20</v>
      </c>
      <c r="H796">
        <v>181</v>
      </c>
      <c r="I796" t="s">
        <v>98</v>
      </c>
      <c r="J796" t="s">
        <v>99</v>
      </c>
      <c r="K796">
        <v>1372136400</v>
      </c>
      <c r="L796">
        <v>1372482000</v>
      </c>
      <c r="M796" t="b">
        <v>0</v>
      </c>
      <c r="N796" t="b">
        <v>0</v>
      </c>
      <c r="O796" t="s">
        <v>68</v>
      </c>
      <c r="P796" t="s">
        <v>2050</v>
      </c>
      <c r="Q796" t="s">
        <v>2051</v>
      </c>
      <c r="R796" s="8">
        <f t="shared" si="121"/>
        <v>41450.208333333336</v>
      </c>
      <c r="S796" s="8" t="str">
        <f t="shared" si="122"/>
        <v>25</v>
      </c>
      <c r="T796" s="8" t="str">
        <f t="shared" si="129"/>
        <v>Jun</v>
      </c>
      <c r="U796" s="8" t="str">
        <f t="shared" si="123"/>
        <v>2013</v>
      </c>
      <c r="V796" s="8">
        <f t="shared" si="124"/>
        <v>41454.208333333336</v>
      </c>
      <c r="W796" t="str">
        <f t="shared" si="125"/>
        <v>29</v>
      </c>
      <c r="X796" t="str">
        <f t="shared" si="126"/>
        <v>06</v>
      </c>
      <c r="Y796" t="str">
        <f t="shared" si="127"/>
        <v>2013</v>
      </c>
      <c r="Z796" s="17">
        <f t="shared" si="128"/>
        <v>4</v>
      </c>
    </row>
    <row r="797" spans="1:26" x14ac:dyDescent="0.3">
      <c r="A797">
        <v>794</v>
      </c>
      <c r="B797" s="4" t="s">
        <v>1623</v>
      </c>
      <c r="C797" s="3" t="s">
        <v>1624</v>
      </c>
      <c r="D797">
        <v>6600</v>
      </c>
      <c r="E797">
        <v>8276</v>
      </c>
      <c r="F797" s="17">
        <f t="shared" si="120"/>
        <v>125.39393939393939</v>
      </c>
      <c r="G797" t="s">
        <v>20</v>
      </c>
      <c r="H797">
        <v>110</v>
      </c>
      <c r="I797" t="s">
        <v>21</v>
      </c>
      <c r="J797" t="s">
        <v>22</v>
      </c>
      <c r="K797">
        <v>1513922400</v>
      </c>
      <c r="L797">
        <v>1514959200</v>
      </c>
      <c r="M797" t="b">
        <v>0</v>
      </c>
      <c r="N797" t="b">
        <v>0</v>
      </c>
      <c r="O797" t="s">
        <v>23</v>
      </c>
      <c r="P797" t="s">
        <v>2038</v>
      </c>
      <c r="Q797" t="s">
        <v>2039</v>
      </c>
      <c r="R797" s="8">
        <f t="shared" si="121"/>
        <v>43091.25</v>
      </c>
      <c r="S797" s="8" t="str">
        <f t="shared" si="122"/>
        <v>22</v>
      </c>
      <c r="T797" s="8" t="str">
        <f t="shared" si="129"/>
        <v>Dec</v>
      </c>
      <c r="U797" s="8" t="str">
        <f t="shared" si="123"/>
        <v>2017</v>
      </c>
      <c r="V797" s="8">
        <f t="shared" si="124"/>
        <v>43103.25</v>
      </c>
      <c r="W797" t="str">
        <f t="shared" si="125"/>
        <v>03</v>
      </c>
      <c r="X797" t="str">
        <f t="shared" si="126"/>
        <v>01</v>
      </c>
      <c r="Y797" t="str">
        <f t="shared" si="127"/>
        <v>2018</v>
      </c>
      <c r="Z797" s="17">
        <f t="shared" si="128"/>
        <v>12</v>
      </c>
    </row>
    <row r="798" spans="1:26" ht="31.2" x14ac:dyDescent="0.3">
      <c r="A798">
        <v>795</v>
      </c>
      <c r="B798" s="4" t="s">
        <v>1625</v>
      </c>
      <c r="C798" s="3" t="s">
        <v>1626</v>
      </c>
      <c r="D798">
        <v>7100</v>
      </c>
      <c r="E798">
        <v>1022</v>
      </c>
      <c r="F798" s="17">
        <f t="shared" si="120"/>
        <v>14.394366197183098</v>
      </c>
      <c r="G798" t="s">
        <v>14</v>
      </c>
      <c r="H798">
        <v>31</v>
      </c>
      <c r="I798" t="s">
        <v>21</v>
      </c>
      <c r="J798" t="s">
        <v>22</v>
      </c>
      <c r="K798">
        <v>1477976400</v>
      </c>
      <c r="L798">
        <v>1478235600</v>
      </c>
      <c r="M798" t="b">
        <v>0</v>
      </c>
      <c r="N798" t="b">
        <v>0</v>
      </c>
      <c r="O798" t="s">
        <v>53</v>
      </c>
      <c r="P798" t="s">
        <v>2044</v>
      </c>
      <c r="Q798" t="s">
        <v>2047</v>
      </c>
      <c r="R798" s="8">
        <f t="shared" si="121"/>
        <v>42675.208333333328</v>
      </c>
      <c r="S798" s="8" t="str">
        <f t="shared" si="122"/>
        <v>01</v>
      </c>
      <c r="T798" s="8" t="str">
        <f t="shared" si="129"/>
        <v>Nov</v>
      </c>
      <c r="U798" s="8" t="str">
        <f t="shared" si="123"/>
        <v>2016</v>
      </c>
      <c r="V798" s="8">
        <f t="shared" si="124"/>
        <v>42678.208333333328</v>
      </c>
      <c r="W798" t="str">
        <f t="shared" si="125"/>
        <v>04</v>
      </c>
      <c r="X798" t="str">
        <f t="shared" si="126"/>
        <v>11</v>
      </c>
      <c r="Y798" t="str">
        <f t="shared" si="127"/>
        <v>2016</v>
      </c>
      <c r="Z798" s="17">
        <f t="shared" si="128"/>
        <v>3</v>
      </c>
    </row>
    <row r="799" spans="1:26" x14ac:dyDescent="0.3">
      <c r="A799">
        <v>796</v>
      </c>
      <c r="B799" s="4" t="s">
        <v>1627</v>
      </c>
      <c r="C799" s="3" t="s">
        <v>1628</v>
      </c>
      <c r="D799">
        <v>7800</v>
      </c>
      <c r="E799">
        <v>4275</v>
      </c>
      <c r="F799" s="17">
        <f t="shared" si="120"/>
        <v>54.807692307692314</v>
      </c>
      <c r="G799" t="s">
        <v>14</v>
      </c>
      <c r="H799">
        <v>78</v>
      </c>
      <c r="I799" t="s">
        <v>21</v>
      </c>
      <c r="J799" t="s">
        <v>22</v>
      </c>
      <c r="K799">
        <v>1407474000</v>
      </c>
      <c r="L799">
        <v>1408078800</v>
      </c>
      <c r="M799" t="b">
        <v>0</v>
      </c>
      <c r="N799" t="b">
        <v>1</v>
      </c>
      <c r="O799" t="s">
        <v>292</v>
      </c>
      <c r="P799" t="s">
        <v>2053</v>
      </c>
      <c r="Q799" t="s">
        <v>2064</v>
      </c>
      <c r="R799" s="8">
        <f t="shared" si="121"/>
        <v>41859.208333333336</v>
      </c>
      <c r="S799" s="8" t="str">
        <f t="shared" si="122"/>
        <v>08</v>
      </c>
      <c r="T799" s="8" t="str">
        <f t="shared" si="129"/>
        <v>Aug</v>
      </c>
      <c r="U799" s="8" t="str">
        <f t="shared" si="123"/>
        <v>2014</v>
      </c>
      <c r="V799" s="8">
        <f t="shared" si="124"/>
        <v>41866.208333333336</v>
      </c>
      <c r="W799" t="str">
        <f t="shared" si="125"/>
        <v>15</v>
      </c>
      <c r="X799" t="str">
        <f t="shared" si="126"/>
        <v>08</v>
      </c>
      <c r="Y799" t="str">
        <f t="shared" si="127"/>
        <v>2014</v>
      </c>
      <c r="Z799" s="17">
        <f t="shared" si="128"/>
        <v>7</v>
      </c>
    </row>
    <row r="800" spans="1:26" x14ac:dyDescent="0.3">
      <c r="A800">
        <v>797</v>
      </c>
      <c r="B800" s="4" t="s">
        <v>1629</v>
      </c>
      <c r="C800" s="3" t="s">
        <v>1630</v>
      </c>
      <c r="D800">
        <v>7600</v>
      </c>
      <c r="E800">
        <v>8332</v>
      </c>
      <c r="F800" s="17">
        <f t="shared" si="120"/>
        <v>109.63157894736841</v>
      </c>
      <c r="G800" t="s">
        <v>20</v>
      </c>
      <c r="H800">
        <v>185</v>
      </c>
      <c r="I800" t="s">
        <v>21</v>
      </c>
      <c r="J800" t="s">
        <v>22</v>
      </c>
      <c r="K800">
        <v>1546149600</v>
      </c>
      <c r="L800">
        <v>1548136800</v>
      </c>
      <c r="M800" t="b">
        <v>0</v>
      </c>
      <c r="N800" t="b">
        <v>0</v>
      </c>
      <c r="O800" t="s">
        <v>28</v>
      </c>
      <c r="P800" t="s">
        <v>2040</v>
      </c>
      <c r="Q800" t="s">
        <v>2041</v>
      </c>
      <c r="R800" s="8">
        <f t="shared" si="121"/>
        <v>43464.25</v>
      </c>
      <c r="S800" s="8" t="str">
        <f t="shared" si="122"/>
        <v>30</v>
      </c>
      <c r="T800" s="8" t="str">
        <f t="shared" si="129"/>
        <v>Dec</v>
      </c>
      <c r="U800" s="8" t="str">
        <f t="shared" si="123"/>
        <v>2018</v>
      </c>
      <c r="V800" s="8">
        <f t="shared" si="124"/>
        <v>43487.25</v>
      </c>
      <c r="W800" t="str">
        <f t="shared" si="125"/>
        <v>22</v>
      </c>
      <c r="X800" t="str">
        <f t="shared" si="126"/>
        <v>01</v>
      </c>
      <c r="Y800" t="str">
        <f t="shared" si="127"/>
        <v>2019</v>
      </c>
      <c r="Z800" s="17">
        <f t="shared" si="128"/>
        <v>23</v>
      </c>
    </row>
    <row r="801" spans="1:26" x14ac:dyDescent="0.3">
      <c r="A801">
        <v>798</v>
      </c>
      <c r="B801" s="4" t="s">
        <v>1631</v>
      </c>
      <c r="C801" s="3" t="s">
        <v>1632</v>
      </c>
      <c r="D801">
        <v>3400</v>
      </c>
      <c r="E801">
        <v>6408</v>
      </c>
      <c r="F801" s="17">
        <f t="shared" si="120"/>
        <v>188.47058823529412</v>
      </c>
      <c r="G801" t="s">
        <v>20</v>
      </c>
      <c r="H801">
        <v>121</v>
      </c>
      <c r="I801" t="s">
        <v>21</v>
      </c>
      <c r="J801" t="s">
        <v>22</v>
      </c>
      <c r="K801">
        <v>1338440400</v>
      </c>
      <c r="L801">
        <v>1340859600</v>
      </c>
      <c r="M801" t="b">
        <v>0</v>
      </c>
      <c r="N801" t="b">
        <v>1</v>
      </c>
      <c r="O801" t="s">
        <v>33</v>
      </c>
      <c r="P801" t="s">
        <v>2042</v>
      </c>
      <c r="Q801" t="s">
        <v>2043</v>
      </c>
      <c r="R801" s="8">
        <f t="shared" si="121"/>
        <v>41060.208333333336</v>
      </c>
      <c r="S801" s="8" t="str">
        <f t="shared" si="122"/>
        <v>31</v>
      </c>
      <c r="T801" s="8" t="str">
        <f t="shared" si="129"/>
        <v>May</v>
      </c>
      <c r="U801" s="8" t="str">
        <f t="shared" si="123"/>
        <v>2012</v>
      </c>
      <c r="V801" s="8">
        <f t="shared" si="124"/>
        <v>41088.208333333336</v>
      </c>
      <c r="W801" t="str">
        <f t="shared" si="125"/>
        <v>28</v>
      </c>
      <c r="X801" t="str">
        <f t="shared" si="126"/>
        <v>06</v>
      </c>
      <c r="Y801" t="str">
        <f t="shared" si="127"/>
        <v>2012</v>
      </c>
      <c r="Z801" s="17">
        <f t="shared" si="128"/>
        <v>28</v>
      </c>
    </row>
    <row r="802" spans="1:26" x14ac:dyDescent="0.3">
      <c r="A802">
        <v>799</v>
      </c>
      <c r="B802" s="4" t="s">
        <v>1633</v>
      </c>
      <c r="C802" s="3" t="s">
        <v>1634</v>
      </c>
      <c r="D802">
        <v>84500</v>
      </c>
      <c r="E802">
        <v>73522</v>
      </c>
      <c r="F802" s="17">
        <f t="shared" si="120"/>
        <v>87.008284023668637</v>
      </c>
      <c r="G802" t="s">
        <v>14</v>
      </c>
      <c r="H802">
        <v>1225</v>
      </c>
      <c r="I802" t="s">
        <v>40</v>
      </c>
      <c r="J802" t="s">
        <v>41</v>
      </c>
      <c r="K802">
        <v>1454133600</v>
      </c>
      <c r="L802">
        <v>1454479200</v>
      </c>
      <c r="M802" t="b">
        <v>0</v>
      </c>
      <c r="N802" t="b">
        <v>0</v>
      </c>
      <c r="O802" t="s">
        <v>33</v>
      </c>
      <c r="P802" t="s">
        <v>2042</v>
      </c>
      <c r="Q802" t="s">
        <v>2043</v>
      </c>
      <c r="R802" s="8">
        <f t="shared" si="121"/>
        <v>42399.25</v>
      </c>
      <c r="S802" s="8" t="str">
        <f t="shared" si="122"/>
        <v>30</v>
      </c>
      <c r="T802" s="8" t="str">
        <f t="shared" si="129"/>
        <v>Jan</v>
      </c>
      <c r="U802" s="8" t="str">
        <f t="shared" si="123"/>
        <v>2016</v>
      </c>
      <c r="V802" s="8">
        <f t="shared" si="124"/>
        <v>42403.25</v>
      </c>
      <c r="W802" t="str">
        <f t="shared" si="125"/>
        <v>03</v>
      </c>
      <c r="X802" t="str">
        <f t="shared" si="126"/>
        <v>02</v>
      </c>
      <c r="Y802" t="str">
        <f t="shared" si="127"/>
        <v>2016</v>
      </c>
      <c r="Z802" s="17">
        <f t="shared" si="128"/>
        <v>4</v>
      </c>
    </row>
    <row r="803" spans="1:26" x14ac:dyDescent="0.3">
      <c r="A803">
        <v>800</v>
      </c>
      <c r="B803" s="4" t="s">
        <v>1635</v>
      </c>
      <c r="C803" s="3" t="s">
        <v>1636</v>
      </c>
      <c r="D803">
        <v>100</v>
      </c>
      <c r="E803">
        <v>1</v>
      </c>
      <c r="F803" s="17">
        <f t="shared" si="120"/>
        <v>1</v>
      </c>
      <c r="G803" t="s">
        <v>14</v>
      </c>
      <c r="H803">
        <v>1</v>
      </c>
      <c r="I803" t="s">
        <v>98</v>
      </c>
      <c r="J803" t="s">
        <v>99</v>
      </c>
      <c r="K803">
        <v>1434085200</v>
      </c>
      <c r="L803">
        <v>1434430800</v>
      </c>
      <c r="M803" t="b">
        <v>0</v>
      </c>
      <c r="N803" t="b">
        <v>0</v>
      </c>
      <c r="O803" t="s">
        <v>23</v>
      </c>
      <c r="P803" t="s">
        <v>2038</v>
      </c>
      <c r="Q803" t="s">
        <v>2039</v>
      </c>
      <c r="R803" s="8">
        <f t="shared" si="121"/>
        <v>42167.208333333328</v>
      </c>
      <c r="S803" s="8" t="str">
        <f t="shared" si="122"/>
        <v>12</v>
      </c>
      <c r="T803" s="8" t="str">
        <f t="shared" si="129"/>
        <v>Jun</v>
      </c>
      <c r="U803" s="8" t="str">
        <f t="shared" si="123"/>
        <v>2015</v>
      </c>
      <c r="V803" s="8">
        <f t="shared" si="124"/>
        <v>42171.208333333328</v>
      </c>
      <c r="W803" t="str">
        <f t="shared" si="125"/>
        <v>16</v>
      </c>
      <c r="X803" t="str">
        <f t="shared" si="126"/>
        <v>06</v>
      </c>
      <c r="Y803" t="str">
        <f t="shared" si="127"/>
        <v>2015</v>
      </c>
      <c r="Z803" s="17">
        <f t="shared" si="128"/>
        <v>4</v>
      </c>
    </row>
    <row r="804" spans="1:26" x14ac:dyDescent="0.3">
      <c r="A804">
        <v>801</v>
      </c>
      <c r="B804" s="4" t="s">
        <v>1637</v>
      </c>
      <c r="C804" s="3" t="s">
        <v>1638</v>
      </c>
      <c r="D804">
        <v>2300</v>
      </c>
      <c r="E804">
        <v>4667</v>
      </c>
      <c r="F804" s="17">
        <f t="shared" si="120"/>
        <v>202.9130434782609</v>
      </c>
      <c r="G804" t="s">
        <v>20</v>
      </c>
      <c r="H804">
        <v>106</v>
      </c>
      <c r="I804" t="s">
        <v>21</v>
      </c>
      <c r="J804" t="s">
        <v>22</v>
      </c>
      <c r="K804">
        <v>1577772000</v>
      </c>
      <c r="L804">
        <v>1579672800</v>
      </c>
      <c r="M804" t="b">
        <v>0</v>
      </c>
      <c r="N804" t="b">
        <v>1</v>
      </c>
      <c r="O804" t="s">
        <v>122</v>
      </c>
      <c r="P804" t="s">
        <v>2057</v>
      </c>
      <c r="Q804" t="s">
        <v>2058</v>
      </c>
      <c r="R804" s="8">
        <f t="shared" si="121"/>
        <v>43830.25</v>
      </c>
      <c r="S804" s="8" t="str">
        <f t="shared" si="122"/>
        <v>31</v>
      </c>
      <c r="T804" s="8" t="str">
        <f t="shared" si="129"/>
        <v>Dec</v>
      </c>
      <c r="U804" s="8" t="str">
        <f t="shared" si="123"/>
        <v>2019</v>
      </c>
      <c r="V804" s="8">
        <f t="shared" si="124"/>
        <v>43852.25</v>
      </c>
      <c r="W804" t="str">
        <f t="shared" si="125"/>
        <v>22</v>
      </c>
      <c r="X804" t="str">
        <f t="shared" si="126"/>
        <v>01</v>
      </c>
      <c r="Y804" t="str">
        <f t="shared" si="127"/>
        <v>2020</v>
      </c>
      <c r="Z804" s="17">
        <f t="shared" si="128"/>
        <v>22</v>
      </c>
    </row>
    <row r="805" spans="1:26" ht="31.2" x14ac:dyDescent="0.3">
      <c r="A805">
        <v>802</v>
      </c>
      <c r="B805" s="4" t="s">
        <v>1639</v>
      </c>
      <c r="C805" s="3" t="s">
        <v>1640</v>
      </c>
      <c r="D805">
        <v>6200</v>
      </c>
      <c r="E805">
        <v>12216</v>
      </c>
      <c r="F805" s="17">
        <f t="shared" si="120"/>
        <v>197.03225806451613</v>
      </c>
      <c r="G805" t="s">
        <v>20</v>
      </c>
      <c r="H805">
        <v>142</v>
      </c>
      <c r="I805" t="s">
        <v>21</v>
      </c>
      <c r="J805" t="s">
        <v>22</v>
      </c>
      <c r="K805">
        <v>1562216400</v>
      </c>
      <c r="L805">
        <v>1562389200</v>
      </c>
      <c r="M805" t="b">
        <v>0</v>
      </c>
      <c r="N805" t="b">
        <v>0</v>
      </c>
      <c r="O805" t="s">
        <v>122</v>
      </c>
      <c r="P805" t="s">
        <v>2057</v>
      </c>
      <c r="Q805" t="s">
        <v>2058</v>
      </c>
      <c r="R805" s="8">
        <f t="shared" si="121"/>
        <v>43650.208333333328</v>
      </c>
      <c r="S805" s="8" t="str">
        <f t="shared" si="122"/>
        <v>04</v>
      </c>
      <c r="T805" s="8" t="str">
        <f t="shared" si="129"/>
        <v>Jul</v>
      </c>
      <c r="U805" s="8" t="str">
        <f t="shared" si="123"/>
        <v>2019</v>
      </c>
      <c r="V805" s="8">
        <f t="shared" si="124"/>
        <v>43652.208333333328</v>
      </c>
      <c r="W805" t="str">
        <f t="shared" si="125"/>
        <v>06</v>
      </c>
      <c r="X805" t="str">
        <f t="shared" si="126"/>
        <v>07</v>
      </c>
      <c r="Y805" t="str">
        <f t="shared" si="127"/>
        <v>2019</v>
      </c>
      <c r="Z805" s="17">
        <f t="shared" si="128"/>
        <v>2</v>
      </c>
    </row>
    <row r="806" spans="1:26" ht="31.2" x14ac:dyDescent="0.3">
      <c r="A806">
        <v>803</v>
      </c>
      <c r="B806" s="4" t="s">
        <v>1641</v>
      </c>
      <c r="C806" s="3" t="s">
        <v>1642</v>
      </c>
      <c r="D806">
        <v>6100</v>
      </c>
      <c r="E806">
        <v>6527</v>
      </c>
      <c r="F806" s="17">
        <f t="shared" si="120"/>
        <v>107</v>
      </c>
      <c r="G806" t="s">
        <v>20</v>
      </c>
      <c r="H806">
        <v>233</v>
      </c>
      <c r="I806" t="s">
        <v>21</v>
      </c>
      <c r="J806" t="s">
        <v>22</v>
      </c>
      <c r="K806">
        <v>1548568800</v>
      </c>
      <c r="L806">
        <v>1551506400</v>
      </c>
      <c r="M806" t="b">
        <v>0</v>
      </c>
      <c r="N806" t="b">
        <v>0</v>
      </c>
      <c r="O806" t="s">
        <v>33</v>
      </c>
      <c r="P806" t="s">
        <v>2042</v>
      </c>
      <c r="Q806" t="s">
        <v>2043</v>
      </c>
      <c r="R806" s="8">
        <f t="shared" si="121"/>
        <v>43492.25</v>
      </c>
      <c r="S806" s="8" t="str">
        <f t="shared" si="122"/>
        <v>27</v>
      </c>
      <c r="T806" s="8" t="str">
        <f t="shared" si="129"/>
        <v>Jan</v>
      </c>
      <c r="U806" s="8" t="str">
        <f t="shared" si="123"/>
        <v>2019</v>
      </c>
      <c r="V806" s="8">
        <f t="shared" si="124"/>
        <v>43526.25</v>
      </c>
      <c r="W806" t="str">
        <f t="shared" si="125"/>
        <v>02</v>
      </c>
      <c r="X806" t="str">
        <f t="shared" si="126"/>
        <v>03</v>
      </c>
      <c r="Y806" t="str">
        <f t="shared" si="127"/>
        <v>2019</v>
      </c>
      <c r="Z806" s="17">
        <f t="shared" si="128"/>
        <v>34</v>
      </c>
    </row>
    <row r="807" spans="1:26" x14ac:dyDescent="0.3">
      <c r="A807">
        <v>804</v>
      </c>
      <c r="B807" s="4" t="s">
        <v>1643</v>
      </c>
      <c r="C807" s="3" t="s">
        <v>1644</v>
      </c>
      <c r="D807">
        <v>2600</v>
      </c>
      <c r="E807">
        <v>6987</v>
      </c>
      <c r="F807" s="17">
        <f t="shared" si="120"/>
        <v>268.73076923076923</v>
      </c>
      <c r="G807" t="s">
        <v>20</v>
      </c>
      <c r="H807">
        <v>218</v>
      </c>
      <c r="I807" t="s">
        <v>21</v>
      </c>
      <c r="J807" t="s">
        <v>22</v>
      </c>
      <c r="K807">
        <v>1514872800</v>
      </c>
      <c r="L807">
        <v>1516600800</v>
      </c>
      <c r="M807" t="b">
        <v>0</v>
      </c>
      <c r="N807" t="b">
        <v>0</v>
      </c>
      <c r="O807" t="s">
        <v>23</v>
      </c>
      <c r="P807" t="s">
        <v>2038</v>
      </c>
      <c r="Q807" t="s">
        <v>2039</v>
      </c>
      <c r="R807" s="8">
        <f t="shared" si="121"/>
        <v>43102.25</v>
      </c>
      <c r="S807" s="8" t="str">
        <f t="shared" si="122"/>
        <v>02</v>
      </c>
      <c r="T807" s="8" t="str">
        <f t="shared" si="129"/>
        <v>Jan</v>
      </c>
      <c r="U807" s="8" t="str">
        <f t="shared" si="123"/>
        <v>2018</v>
      </c>
      <c r="V807" s="8">
        <f t="shared" si="124"/>
        <v>43122.25</v>
      </c>
      <c r="W807" t="str">
        <f t="shared" si="125"/>
        <v>22</v>
      </c>
      <c r="X807" t="str">
        <f t="shared" si="126"/>
        <v>01</v>
      </c>
      <c r="Y807" t="str">
        <f t="shared" si="127"/>
        <v>2018</v>
      </c>
      <c r="Z807" s="17">
        <f t="shared" si="128"/>
        <v>20</v>
      </c>
    </row>
    <row r="808" spans="1:26" ht="31.2" x14ac:dyDescent="0.3">
      <c r="A808">
        <v>805</v>
      </c>
      <c r="B808" s="4" t="s">
        <v>1645</v>
      </c>
      <c r="C808" s="3" t="s">
        <v>1646</v>
      </c>
      <c r="D808">
        <v>9700</v>
      </c>
      <c r="E808">
        <v>4932</v>
      </c>
      <c r="F808" s="17">
        <f t="shared" si="120"/>
        <v>50.845360824742272</v>
      </c>
      <c r="G808" t="s">
        <v>14</v>
      </c>
      <c r="H808">
        <v>67</v>
      </c>
      <c r="I808" t="s">
        <v>26</v>
      </c>
      <c r="J808" t="s">
        <v>27</v>
      </c>
      <c r="K808">
        <v>1416031200</v>
      </c>
      <c r="L808">
        <v>1420437600</v>
      </c>
      <c r="M808" t="b">
        <v>0</v>
      </c>
      <c r="N808" t="b">
        <v>0</v>
      </c>
      <c r="O808" t="s">
        <v>42</v>
      </c>
      <c r="P808" t="s">
        <v>2044</v>
      </c>
      <c r="Q808" t="s">
        <v>2045</v>
      </c>
      <c r="R808" s="8">
        <f t="shared" si="121"/>
        <v>41958.25</v>
      </c>
      <c r="S808" s="8" t="str">
        <f t="shared" si="122"/>
        <v>15</v>
      </c>
      <c r="T808" s="8" t="str">
        <f t="shared" si="129"/>
        <v>Nov</v>
      </c>
      <c r="U808" s="8" t="str">
        <f t="shared" si="123"/>
        <v>2014</v>
      </c>
      <c r="V808" s="8">
        <f t="shared" si="124"/>
        <v>42009.25</v>
      </c>
      <c r="W808" t="str">
        <f t="shared" si="125"/>
        <v>05</v>
      </c>
      <c r="X808" t="str">
        <f t="shared" si="126"/>
        <v>01</v>
      </c>
      <c r="Y808" t="str">
        <f t="shared" si="127"/>
        <v>2015</v>
      </c>
      <c r="Z808" s="17">
        <f t="shared" si="128"/>
        <v>51</v>
      </c>
    </row>
    <row r="809" spans="1:26" x14ac:dyDescent="0.3">
      <c r="A809">
        <v>806</v>
      </c>
      <c r="B809" s="4" t="s">
        <v>1647</v>
      </c>
      <c r="C809" s="3" t="s">
        <v>1648</v>
      </c>
      <c r="D809">
        <v>700</v>
      </c>
      <c r="E809">
        <v>8262</v>
      </c>
      <c r="F809" s="17">
        <f t="shared" si="120"/>
        <v>1180.2857142857142</v>
      </c>
      <c r="G809" t="s">
        <v>20</v>
      </c>
      <c r="H809">
        <v>76</v>
      </c>
      <c r="I809" t="s">
        <v>21</v>
      </c>
      <c r="J809" t="s">
        <v>22</v>
      </c>
      <c r="K809">
        <v>1330927200</v>
      </c>
      <c r="L809">
        <v>1332997200</v>
      </c>
      <c r="M809" t="b">
        <v>0</v>
      </c>
      <c r="N809" t="b">
        <v>1</v>
      </c>
      <c r="O809" t="s">
        <v>53</v>
      </c>
      <c r="P809" t="s">
        <v>2044</v>
      </c>
      <c r="Q809" t="s">
        <v>2047</v>
      </c>
      <c r="R809" s="8">
        <f t="shared" si="121"/>
        <v>40973.25</v>
      </c>
      <c r="S809" s="8" t="str">
        <f t="shared" si="122"/>
        <v>05</v>
      </c>
      <c r="T809" s="8" t="str">
        <f t="shared" si="129"/>
        <v>Mar</v>
      </c>
      <c r="U809" s="8" t="str">
        <f t="shared" si="123"/>
        <v>2012</v>
      </c>
      <c r="V809" s="8">
        <f t="shared" si="124"/>
        <v>40997.208333333336</v>
      </c>
      <c r="W809" t="str">
        <f t="shared" si="125"/>
        <v>29</v>
      </c>
      <c r="X809" t="str">
        <f t="shared" si="126"/>
        <v>03</v>
      </c>
      <c r="Y809" t="str">
        <f t="shared" si="127"/>
        <v>2012</v>
      </c>
      <c r="Z809" s="17">
        <f t="shared" si="128"/>
        <v>23.958333333335759</v>
      </c>
    </row>
    <row r="810" spans="1:26" x14ac:dyDescent="0.3">
      <c r="A810">
        <v>807</v>
      </c>
      <c r="B810" s="4" t="s">
        <v>1649</v>
      </c>
      <c r="C810" s="3" t="s">
        <v>1650</v>
      </c>
      <c r="D810">
        <v>700</v>
      </c>
      <c r="E810">
        <v>1848</v>
      </c>
      <c r="F810" s="17">
        <f t="shared" si="120"/>
        <v>264</v>
      </c>
      <c r="G810" t="s">
        <v>20</v>
      </c>
      <c r="H810">
        <v>43</v>
      </c>
      <c r="I810" t="s">
        <v>21</v>
      </c>
      <c r="J810" t="s">
        <v>22</v>
      </c>
      <c r="K810">
        <v>1571115600</v>
      </c>
      <c r="L810">
        <v>1574920800</v>
      </c>
      <c r="M810" t="b">
        <v>0</v>
      </c>
      <c r="N810" t="b">
        <v>1</v>
      </c>
      <c r="O810" t="s">
        <v>33</v>
      </c>
      <c r="P810" t="s">
        <v>2042</v>
      </c>
      <c r="Q810" t="s">
        <v>2043</v>
      </c>
      <c r="R810" s="8">
        <f t="shared" si="121"/>
        <v>43753.208333333328</v>
      </c>
      <c r="S810" s="8" t="str">
        <f t="shared" si="122"/>
        <v>15</v>
      </c>
      <c r="T810" s="8" t="str">
        <f t="shared" si="129"/>
        <v>Oct</v>
      </c>
      <c r="U810" s="8" t="str">
        <f t="shared" si="123"/>
        <v>2019</v>
      </c>
      <c r="V810" s="8">
        <f t="shared" si="124"/>
        <v>43797.25</v>
      </c>
      <c r="W810" t="str">
        <f t="shared" si="125"/>
        <v>28</v>
      </c>
      <c r="X810" t="str">
        <f t="shared" si="126"/>
        <v>11</v>
      </c>
      <c r="Y810" t="str">
        <f t="shared" si="127"/>
        <v>2019</v>
      </c>
      <c r="Z810" s="17">
        <f t="shared" si="128"/>
        <v>44.041666666671517</v>
      </c>
    </row>
    <row r="811" spans="1:26" x14ac:dyDescent="0.3">
      <c r="A811">
        <v>808</v>
      </c>
      <c r="B811" s="4" t="s">
        <v>1651</v>
      </c>
      <c r="C811" s="3" t="s">
        <v>1652</v>
      </c>
      <c r="D811">
        <v>5200</v>
      </c>
      <c r="E811">
        <v>1583</v>
      </c>
      <c r="F811" s="17">
        <f t="shared" si="120"/>
        <v>30.44230769230769</v>
      </c>
      <c r="G811" t="s">
        <v>14</v>
      </c>
      <c r="H811">
        <v>19</v>
      </c>
      <c r="I811" t="s">
        <v>21</v>
      </c>
      <c r="J811" t="s">
        <v>22</v>
      </c>
      <c r="K811">
        <v>1463461200</v>
      </c>
      <c r="L811">
        <v>1464930000</v>
      </c>
      <c r="M811" t="b">
        <v>0</v>
      </c>
      <c r="N811" t="b">
        <v>0</v>
      </c>
      <c r="O811" t="s">
        <v>17</v>
      </c>
      <c r="P811" t="s">
        <v>2036</v>
      </c>
      <c r="Q811" t="s">
        <v>2037</v>
      </c>
      <c r="R811" s="8">
        <f t="shared" si="121"/>
        <v>42507.208333333328</v>
      </c>
      <c r="S811" s="8" t="str">
        <f t="shared" si="122"/>
        <v>17</v>
      </c>
      <c r="T811" s="8" t="str">
        <f t="shared" si="129"/>
        <v>May</v>
      </c>
      <c r="U811" s="8" t="str">
        <f t="shared" si="123"/>
        <v>2016</v>
      </c>
      <c r="V811" s="8">
        <f t="shared" si="124"/>
        <v>42524.208333333328</v>
      </c>
      <c r="W811" t="str">
        <f t="shared" si="125"/>
        <v>03</v>
      </c>
      <c r="X811" t="str">
        <f t="shared" si="126"/>
        <v>06</v>
      </c>
      <c r="Y811" t="str">
        <f t="shared" si="127"/>
        <v>2016</v>
      </c>
      <c r="Z811" s="17">
        <f t="shared" si="128"/>
        <v>17</v>
      </c>
    </row>
    <row r="812" spans="1:26" x14ac:dyDescent="0.3">
      <c r="A812">
        <v>809</v>
      </c>
      <c r="B812" s="4" t="s">
        <v>1599</v>
      </c>
      <c r="C812" s="3" t="s">
        <v>1653</v>
      </c>
      <c r="D812">
        <v>140800</v>
      </c>
      <c r="E812">
        <v>88536</v>
      </c>
      <c r="F812" s="17">
        <f t="shared" si="120"/>
        <v>62.880681818181813</v>
      </c>
      <c r="G812" t="s">
        <v>14</v>
      </c>
      <c r="H812">
        <v>2108</v>
      </c>
      <c r="I812" t="s">
        <v>98</v>
      </c>
      <c r="J812" t="s">
        <v>99</v>
      </c>
      <c r="K812">
        <v>1344920400</v>
      </c>
      <c r="L812">
        <v>1345006800</v>
      </c>
      <c r="M812" t="b">
        <v>0</v>
      </c>
      <c r="N812" t="b">
        <v>0</v>
      </c>
      <c r="O812" t="s">
        <v>42</v>
      </c>
      <c r="P812" t="s">
        <v>2044</v>
      </c>
      <c r="Q812" t="s">
        <v>2045</v>
      </c>
      <c r="R812" s="8">
        <f t="shared" si="121"/>
        <v>41135.208333333336</v>
      </c>
      <c r="S812" s="8" t="str">
        <f t="shared" si="122"/>
        <v>14</v>
      </c>
      <c r="T812" s="8" t="str">
        <f t="shared" si="129"/>
        <v>Aug</v>
      </c>
      <c r="U812" s="8" t="str">
        <f t="shared" si="123"/>
        <v>2012</v>
      </c>
      <c r="V812" s="8">
        <f t="shared" si="124"/>
        <v>41136.208333333336</v>
      </c>
      <c r="W812" t="str">
        <f t="shared" si="125"/>
        <v>15</v>
      </c>
      <c r="X812" t="str">
        <f t="shared" si="126"/>
        <v>08</v>
      </c>
      <c r="Y812" t="str">
        <f t="shared" si="127"/>
        <v>2012</v>
      </c>
      <c r="Z812" s="17">
        <f t="shared" si="128"/>
        <v>1</v>
      </c>
    </row>
    <row r="813" spans="1:26" ht="31.2" x14ac:dyDescent="0.3">
      <c r="A813">
        <v>810</v>
      </c>
      <c r="B813" s="4" t="s">
        <v>1654</v>
      </c>
      <c r="C813" s="3" t="s">
        <v>1655</v>
      </c>
      <c r="D813">
        <v>6400</v>
      </c>
      <c r="E813">
        <v>12360</v>
      </c>
      <c r="F813" s="17">
        <f t="shared" si="120"/>
        <v>193.125</v>
      </c>
      <c r="G813" t="s">
        <v>20</v>
      </c>
      <c r="H813">
        <v>221</v>
      </c>
      <c r="I813" t="s">
        <v>21</v>
      </c>
      <c r="J813" t="s">
        <v>22</v>
      </c>
      <c r="K813">
        <v>1511848800</v>
      </c>
      <c r="L813">
        <v>1512712800</v>
      </c>
      <c r="M813" t="b">
        <v>0</v>
      </c>
      <c r="N813" t="b">
        <v>1</v>
      </c>
      <c r="O813" t="s">
        <v>33</v>
      </c>
      <c r="P813" t="s">
        <v>2042</v>
      </c>
      <c r="Q813" t="s">
        <v>2043</v>
      </c>
      <c r="R813" s="8">
        <f t="shared" si="121"/>
        <v>43067.25</v>
      </c>
      <c r="S813" s="8" t="str">
        <f t="shared" si="122"/>
        <v>28</v>
      </c>
      <c r="T813" s="8" t="str">
        <f t="shared" si="129"/>
        <v>Nov</v>
      </c>
      <c r="U813" s="8" t="str">
        <f t="shared" si="123"/>
        <v>2017</v>
      </c>
      <c r="V813" s="8">
        <f t="shared" si="124"/>
        <v>43077.25</v>
      </c>
      <c r="W813" t="str">
        <f t="shared" si="125"/>
        <v>08</v>
      </c>
      <c r="X813" t="str">
        <f t="shared" si="126"/>
        <v>12</v>
      </c>
      <c r="Y813" t="str">
        <f t="shared" si="127"/>
        <v>2017</v>
      </c>
      <c r="Z813" s="17">
        <f t="shared" si="128"/>
        <v>10</v>
      </c>
    </row>
    <row r="814" spans="1:26" x14ac:dyDescent="0.3">
      <c r="A814">
        <v>811</v>
      </c>
      <c r="B814" s="4" t="s">
        <v>1656</v>
      </c>
      <c r="C814" s="3" t="s">
        <v>1657</v>
      </c>
      <c r="D814">
        <v>92500</v>
      </c>
      <c r="E814">
        <v>71320</v>
      </c>
      <c r="F814" s="17">
        <f t="shared" si="120"/>
        <v>77.102702702702715</v>
      </c>
      <c r="G814" t="s">
        <v>14</v>
      </c>
      <c r="H814">
        <v>679</v>
      </c>
      <c r="I814" t="s">
        <v>21</v>
      </c>
      <c r="J814" t="s">
        <v>22</v>
      </c>
      <c r="K814">
        <v>1452319200</v>
      </c>
      <c r="L814">
        <v>1452492000</v>
      </c>
      <c r="M814" t="b">
        <v>0</v>
      </c>
      <c r="N814" t="b">
        <v>1</v>
      </c>
      <c r="O814" t="s">
        <v>89</v>
      </c>
      <c r="P814" t="s">
        <v>2053</v>
      </c>
      <c r="Q814" t="s">
        <v>2054</v>
      </c>
      <c r="R814" s="8">
        <f t="shared" si="121"/>
        <v>42378.25</v>
      </c>
      <c r="S814" s="8" t="str">
        <f t="shared" si="122"/>
        <v>09</v>
      </c>
      <c r="T814" s="8" t="str">
        <f t="shared" si="129"/>
        <v>Jan</v>
      </c>
      <c r="U814" s="8" t="str">
        <f t="shared" si="123"/>
        <v>2016</v>
      </c>
      <c r="V814" s="8">
        <f t="shared" si="124"/>
        <v>42380.25</v>
      </c>
      <c r="W814" t="str">
        <f t="shared" si="125"/>
        <v>11</v>
      </c>
      <c r="X814" t="str">
        <f t="shared" si="126"/>
        <v>01</v>
      </c>
      <c r="Y814" t="str">
        <f t="shared" si="127"/>
        <v>2016</v>
      </c>
      <c r="Z814" s="17">
        <f t="shared" si="128"/>
        <v>2</v>
      </c>
    </row>
    <row r="815" spans="1:26" x14ac:dyDescent="0.3">
      <c r="A815">
        <v>812</v>
      </c>
      <c r="B815" s="4" t="s">
        <v>1658</v>
      </c>
      <c r="C815" s="3" t="s">
        <v>1659</v>
      </c>
      <c r="D815">
        <v>59700</v>
      </c>
      <c r="E815">
        <v>134640</v>
      </c>
      <c r="F815" s="17">
        <f t="shared" si="120"/>
        <v>225.52763819095478</v>
      </c>
      <c r="G815" t="s">
        <v>20</v>
      </c>
      <c r="H815">
        <v>2805</v>
      </c>
      <c r="I815" t="s">
        <v>15</v>
      </c>
      <c r="J815" t="s">
        <v>16</v>
      </c>
      <c r="K815">
        <v>1523854800</v>
      </c>
      <c r="L815">
        <v>1524286800</v>
      </c>
      <c r="M815" t="b">
        <v>0</v>
      </c>
      <c r="N815" t="b">
        <v>0</v>
      </c>
      <c r="O815" t="s">
        <v>68</v>
      </c>
      <c r="P815" t="s">
        <v>2050</v>
      </c>
      <c r="Q815" t="s">
        <v>2051</v>
      </c>
      <c r="R815" s="8">
        <f t="shared" si="121"/>
        <v>43206.208333333328</v>
      </c>
      <c r="S815" s="8" t="str">
        <f t="shared" si="122"/>
        <v>16</v>
      </c>
      <c r="T815" s="8" t="str">
        <f t="shared" si="129"/>
        <v>Apr</v>
      </c>
      <c r="U815" s="8" t="str">
        <f t="shared" si="123"/>
        <v>2018</v>
      </c>
      <c r="V815" s="8">
        <f t="shared" si="124"/>
        <v>43211.208333333328</v>
      </c>
      <c r="W815" t="str">
        <f t="shared" si="125"/>
        <v>21</v>
      </c>
      <c r="X815" t="str">
        <f t="shared" si="126"/>
        <v>04</v>
      </c>
      <c r="Y815" t="str">
        <f t="shared" si="127"/>
        <v>2018</v>
      </c>
      <c r="Z815" s="17">
        <f t="shared" si="128"/>
        <v>5</v>
      </c>
    </row>
    <row r="816" spans="1:26" x14ac:dyDescent="0.3">
      <c r="A816">
        <v>813</v>
      </c>
      <c r="B816" s="4" t="s">
        <v>1660</v>
      </c>
      <c r="C816" s="3" t="s">
        <v>1661</v>
      </c>
      <c r="D816">
        <v>3200</v>
      </c>
      <c r="E816">
        <v>7661</v>
      </c>
      <c r="F816" s="17">
        <f t="shared" si="120"/>
        <v>239.40625</v>
      </c>
      <c r="G816" t="s">
        <v>20</v>
      </c>
      <c r="H816">
        <v>68</v>
      </c>
      <c r="I816" t="s">
        <v>21</v>
      </c>
      <c r="J816" t="s">
        <v>22</v>
      </c>
      <c r="K816">
        <v>1346043600</v>
      </c>
      <c r="L816">
        <v>1346907600</v>
      </c>
      <c r="M816" t="b">
        <v>0</v>
      </c>
      <c r="N816" t="b">
        <v>0</v>
      </c>
      <c r="O816" t="s">
        <v>89</v>
      </c>
      <c r="P816" t="s">
        <v>2053</v>
      </c>
      <c r="Q816" t="s">
        <v>2054</v>
      </c>
      <c r="R816" s="8">
        <f t="shared" si="121"/>
        <v>41148.208333333336</v>
      </c>
      <c r="S816" s="8" t="str">
        <f t="shared" si="122"/>
        <v>27</v>
      </c>
      <c r="T816" s="8" t="str">
        <f t="shared" si="129"/>
        <v>Aug</v>
      </c>
      <c r="U816" s="8" t="str">
        <f t="shared" si="123"/>
        <v>2012</v>
      </c>
      <c r="V816" s="8">
        <f t="shared" si="124"/>
        <v>41158.208333333336</v>
      </c>
      <c r="W816" t="str">
        <f t="shared" si="125"/>
        <v>06</v>
      </c>
      <c r="X816" t="str">
        <f t="shared" si="126"/>
        <v>09</v>
      </c>
      <c r="Y816" t="str">
        <f t="shared" si="127"/>
        <v>2012</v>
      </c>
      <c r="Z816" s="17">
        <f t="shared" si="128"/>
        <v>10</v>
      </c>
    </row>
    <row r="817" spans="1:26" x14ac:dyDescent="0.3">
      <c r="A817">
        <v>814</v>
      </c>
      <c r="B817" s="4" t="s">
        <v>1662</v>
      </c>
      <c r="C817" s="3" t="s">
        <v>1663</v>
      </c>
      <c r="D817">
        <v>3200</v>
      </c>
      <c r="E817">
        <v>2950</v>
      </c>
      <c r="F817" s="17">
        <f t="shared" si="120"/>
        <v>92.1875</v>
      </c>
      <c r="G817" t="s">
        <v>14</v>
      </c>
      <c r="H817">
        <v>36</v>
      </c>
      <c r="I817" t="s">
        <v>36</v>
      </c>
      <c r="J817" t="s">
        <v>37</v>
      </c>
      <c r="K817">
        <v>1464325200</v>
      </c>
      <c r="L817">
        <v>1464498000</v>
      </c>
      <c r="M817" t="b">
        <v>0</v>
      </c>
      <c r="N817" t="b">
        <v>1</v>
      </c>
      <c r="O817" t="s">
        <v>23</v>
      </c>
      <c r="P817" t="s">
        <v>2038</v>
      </c>
      <c r="Q817" t="s">
        <v>2039</v>
      </c>
      <c r="R817" s="8">
        <f t="shared" si="121"/>
        <v>42517.208333333328</v>
      </c>
      <c r="S817" s="8" t="str">
        <f t="shared" si="122"/>
        <v>27</v>
      </c>
      <c r="T817" s="8" t="str">
        <f t="shared" si="129"/>
        <v>May</v>
      </c>
      <c r="U817" s="8" t="str">
        <f t="shared" si="123"/>
        <v>2016</v>
      </c>
      <c r="V817" s="8">
        <f t="shared" si="124"/>
        <v>42519.208333333328</v>
      </c>
      <c r="W817" t="str">
        <f t="shared" si="125"/>
        <v>29</v>
      </c>
      <c r="X817" t="str">
        <f t="shared" si="126"/>
        <v>05</v>
      </c>
      <c r="Y817" t="str">
        <f t="shared" si="127"/>
        <v>2016</v>
      </c>
      <c r="Z817" s="17">
        <f t="shared" si="128"/>
        <v>2</v>
      </c>
    </row>
    <row r="818" spans="1:26" ht="31.2" x14ac:dyDescent="0.3">
      <c r="A818">
        <v>815</v>
      </c>
      <c r="B818" s="4" t="s">
        <v>1664</v>
      </c>
      <c r="C818" s="3" t="s">
        <v>1665</v>
      </c>
      <c r="D818">
        <v>9000</v>
      </c>
      <c r="E818">
        <v>11721</v>
      </c>
      <c r="F818" s="17">
        <f t="shared" si="120"/>
        <v>130.23333333333335</v>
      </c>
      <c r="G818" t="s">
        <v>20</v>
      </c>
      <c r="H818">
        <v>183</v>
      </c>
      <c r="I818" t="s">
        <v>15</v>
      </c>
      <c r="J818" t="s">
        <v>16</v>
      </c>
      <c r="K818">
        <v>1511935200</v>
      </c>
      <c r="L818">
        <v>1514181600</v>
      </c>
      <c r="M818" t="b">
        <v>0</v>
      </c>
      <c r="N818" t="b">
        <v>0</v>
      </c>
      <c r="O818" t="s">
        <v>23</v>
      </c>
      <c r="P818" t="s">
        <v>2038</v>
      </c>
      <c r="Q818" t="s">
        <v>2039</v>
      </c>
      <c r="R818" s="8">
        <f t="shared" si="121"/>
        <v>43068.25</v>
      </c>
      <c r="S818" s="8" t="str">
        <f t="shared" si="122"/>
        <v>29</v>
      </c>
      <c r="T818" s="8" t="str">
        <f t="shared" si="129"/>
        <v>Nov</v>
      </c>
      <c r="U818" s="8" t="str">
        <f t="shared" si="123"/>
        <v>2017</v>
      </c>
      <c r="V818" s="8">
        <f t="shared" si="124"/>
        <v>43094.25</v>
      </c>
      <c r="W818" t="str">
        <f t="shared" si="125"/>
        <v>25</v>
      </c>
      <c r="X818" t="str">
        <f t="shared" si="126"/>
        <v>12</v>
      </c>
      <c r="Y818" t="str">
        <f t="shared" si="127"/>
        <v>2017</v>
      </c>
      <c r="Z818" s="17">
        <f t="shared" si="128"/>
        <v>26</v>
      </c>
    </row>
    <row r="819" spans="1:26" ht="31.2" x14ac:dyDescent="0.3">
      <c r="A819">
        <v>816</v>
      </c>
      <c r="B819" s="4" t="s">
        <v>1666</v>
      </c>
      <c r="C819" s="3" t="s">
        <v>1667</v>
      </c>
      <c r="D819">
        <v>2300</v>
      </c>
      <c r="E819">
        <v>14150</v>
      </c>
      <c r="F819" s="17">
        <f t="shared" si="120"/>
        <v>615.21739130434787</v>
      </c>
      <c r="G819" t="s">
        <v>20</v>
      </c>
      <c r="H819">
        <v>133</v>
      </c>
      <c r="I819" t="s">
        <v>21</v>
      </c>
      <c r="J819" t="s">
        <v>22</v>
      </c>
      <c r="K819">
        <v>1392012000</v>
      </c>
      <c r="L819">
        <v>1392184800</v>
      </c>
      <c r="M819" t="b">
        <v>1</v>
      </c>
      <c r="N819" t="b">
        <v>1</v>
      </c>
      <c r="O819" t="s">
        <v>33</v>
      </c>
      <c r="P819" t="s">
        <v>2042</v>
      </c>
      <c r="Q819" t="s">
        <v>2043</v>
      </c>
      <c r="R819" s="8">
        <f t="shared" si="121"/>
        <v>41680.25</v>
      </c>
      <c r="S819" s="8" t="str">
        <f t="shared" si="122"/>
        <v>10</v>
      </c>
      <c r="T819" s="8" t="str">
        <f t="shared" si="129"/>
        <v>Feb</v>
      </c>
      <c r="U819" s="8" t="str">
        <f t="shared" si="123"/>
        <v>2014</v>
      </c>
      <c r="V819" s="8">
        <f t="shared" si="124"/>
        <v>41682.25</v>
      </c>
      <c r="W819" t="str">
        <f t="shared" si="125"/>
        <v>12</v>
      </c>
      <c r="X819" t="str">
        <f t="shared" si="126"/>
        <v>02</v>
      </c>
      <c r="Y819" t="str">
        <f t="shared" si="127"/>
        <v>2014</v>
      </c>
      <c r="Z819" s="17">
        <f t="shared" si="128"/>
        <v>2</v>
      </c>
    </row>
    <row r="820" spans="1:26" x14ac:dyDescent="0.3">
      <c r="A820">
        <v>817</v>
      </c>
      <c r="B820" s="4" t="s">
        <v>1668</v>
      </c>
      <c r="C820" s="3" t="s">
        <v>1669</v>
      </c>
      <c r="D820">
        <v>51300</v>
      </c>
      <c r="E820">
        <v>189192</v>
      </c>
      <c r="F820" s="17">
        <f t="shared" si="120"/>
        <v>368.79532163742692</v>
      </c>
      <c r="G820" t="s">
        <v>20</v>
      </c>
      <c r="H820">
        <v>2489</v>
      </c>
      <c r="I820" t="s">
        <v>107</v>
      </c>
      <c r="J820" t="s">
        <v>108</v>
      </c>
      <c r="K820">
        <v>1556946000</v>
      </c>
      <c r="L820">
        <v>1559365200</v>
      </c>
      <c r="M820" t="b">
        <v>0</v>
      </c>
      <c r="N820" t="b">
        <v>1</v>
      </c>
      <c r="O820" t="s">
        <v>68</v>
      </c>
      <c r="P820" t="s">
        <v>2050</v>
      </c>
      <c r="Q820" t="s">
        <v>2051</v>
      </c>
      <c r="R820" s="8">
        <f t="shared" si="121"/>
        <v>43589.208333333328</v>
      </c>
      <c r="S820" s="8" t="str">
        <f t="shared" si="122"/>
        <v>04</v>
      </c>
      <c r="T820" s="8" t="str">
        <f t="shared" si="129"/>
        <v>May</v>
      </c>
      <c r="U820" s="8" t="str">
        <f t="shared" si="123"/>
        <v>2019</v>
      </c>
      <c r="V820" s="8">
        <f t="shared" si="124"/>
        <v>43617.208333333328</v>
      </c>
      <c r="W820" t="str">
        <f t="shared" si="125"/>
        <v>01</v>
      </c>
      <c r="X820" t="str">
        <f t="shared" si="126"/>
        <v>06</v>
      </c>
      <c r="Y820" t="str">
        <f t="shared" si="127"/>
        <v>2019</v>
      </c>
      <c r="Z820" s="17">
        <f t="shared" si="128"/>
        <v>28</v>
      </c>
    </row>
    <row r="821" spans="1:26" x14ac:dyDescent="0.3">
      <c r="A821">
        <v>818</v>
      </c>
      <c r="B821" s="4" t="s">
        <v>676</v>
      </c>
      <c r="C821" s="3" t="s">
        <v>1670</v>
      </c>
      <c r="D821">
        <v>700</v>
      </c>
      <c r="E821">
        <v>7664</v>
      </c>
      <c r="F821" s="17">
        <f t="shared" si="120"/>
        <v>1094.8571428571429</v>
      </c>
      <c r="G821" t="s">
        <v>20</v>
      </c>
      <c r="H821">
        <v>69</v>
      </c>
      <c r="I821" t="s">
        <v>21</v>
      </c>
      <c r="J821" t="s">
        <v>22</v>
      </c>
      <c r="K821">
        <v>1548050400</v>
      </c>
      <c r="L821">
        <v>1549173600</v>
      </c>
      <c r="M821" t="b">
        <v>0</v>
      </c>
      <c r="N821" t="b">
        <v>1</v>
      </c>
      <c r="O821" t="s">
        <v>33</v>
      </c>
      <c r="P821" t="s">
        <v>2042</v>
      </c>
      <c r="Q821" t="s">
        <v>2043</v>
      </c>
      <c r="R821" s="8">
        <f t="shared" si="121"/>
        <v>43486.25</v>
      </c>
      <c r="S821" s="8" t="str">
        <f t="shared" si="122"/>
        <v>21</v>
      </c>
      <c r="T821" s="8" t="str">
        <f t="shared" si="129"/>
        <v>Jan</v>
      </c>
      <c r="U821" s="8" t="str">
        <f t="shared" si="123"/>
        <v>2019</v>
      </c>
      <c r="V821" s="8">
        <f t="shared" si="124"/>
        <v>43499.25</v>
      </c>
      <c r="W821" t="str">
        <f t="shared" si="125"/>
        <v>03</v>
      </c>
      <c r="X821" t="str">
        <f t="shared" si="126"/>
        <v>02</v>
      </c>
      <c r="Y821" t="str">
        <f t="shared" si="127"/>
        <v>2019</v>
      </c>
      <c r="Z821" s="17">
        <f t="shared" si="128"/>
        <v>13</v>
      </c>
    </row>
    <row r="822" spans="1:26" ht="31.2" x14ac:dyDescent="0.3">
      <c r="A822">
        <v>819</v>
      </c>
      <c r="B822" s="4" t="s">
        <v>1671</v>
      </c>
      <c r="C822" s="3" t="s">
        <v>1672</v>
      </c>
      <c r="D822">
        <v>8900</v>
      </c>
      <c r="E822">
        <v>4509</v>
      </c>
      <c r="F822" s="17">
        <f t="shared" si="120"/>
        <v>50.662921348314605</v>
      </c>
      <c r="G822" t="s">
        <v>14</v>
      </c>
      <c r="H822">
        <v>47</v>
      </c>
      <c r="I822" t="s">
        <v>21</v>
      </c>
      <c r="J822" t="s">
        <v>22</v>
      </c>
      <c r="K822">
        <v>1353736800</v>
      </c>
      <c r="L822">
        <v>1355032800</v>
      </c>
      <c r="M822" t="b">
        <v>1</v>
      </c>
      <c r="N822" t="b">
        <v>0</v>
      </c>
      <c r="O822" t="s">
        <v>89</v>
      </c>
      <c r="P822" t="s">
        <v>2053</v>
      </c>
      <c r="Q822" t="s">
        <v>2054</v>
      </c>
      <c r="R822" s="8">
        <f t="shared" si="121"/>
        <v>41237.25</v>
      </c>
      <c r="S822" s="8" t="str">
        <f t="shared" si="122"/>
        <v>24</v>
      </c>
      <c r="T822" s="8" t="str">
        <f t="shared" si="129"/>
        <v>Nov</v>
      </c>
      <c r="U822" s="8" t="str">
        <f t="shared" si="123"/>
        <v>2012</v>
      </c>
      <c r="V822" s="8">
        <f t="shared" si="124"/>
        <v>41252.25</v>
      </c>
      <c r="W822" t="str">
        <f t="shared" si="125"/>
        <v>09</v>
      </c>
      <c r="X822" t="str">
        <f t="shared" si="126"/>
        <v>12</v>
      </c>
      <c r="Y822" t="str">
        <f t="shared" si="127"/>
        <v>2012</v>
      </c>
      <c r="Z822" s="17">
        <f t="shared" si="128"/>
        <v>15</v>
      </c>
    </row>
    <row r="823" spans="1:26" x14ac:dyDescent="0.3">
      <c r="A823">
        <v>820</v>
      </c>
      <c r="B823" s="4" t="s">
        <v>1673</v>
      </c>
      <c r="C823" s="3" t="s">
        <v>1674</v>
      </c>
      <c r="D823">
        <v>1500</v>
      </c>
      <c r="E823">
        <v>12009</v>
      </c>
      <c r="F823" s="17">
        <f t="shared" si="120"/>
        <v>800.6</v>
      </c>
      <c r="G823" t="s">
        <v>20</v>
      </c>
      <c r="H823">
        <v>279</v>
      </c>
      <c r="I823" t="s">
        <v>40</v>
      </c>
      <c r="J823" t="s">
        <v>41</v>
      </c>
      <c r="K823">
        <v>1532840400</v>
      </c>
      <c r="L823">
        <v>1533963600</v>
      </c>
      <c r="M823" t="b">
        <v>0</v>
      </c>
      <c r="N823" t="b">
        <v>1</v>
      </c>
      <c r="O823" t="s">
        <v>23</v>
      </c>
      <c r="P823" t="s">
        <v>2038</v>
      </c>
      <c r="Q823" t="s">
        <v>2039</v>
      </c>
      <c r="R823" s="8">
        <f t="shared" si="121"/>
        <v>43310.208333333328</v>
      </c>
      <c r="S823" s="8" t="str">
        <f t="shared" si="122"/>
        <v>29</v>
      </c>
      <c r="T823" s="8" t="str">
        <f t="shared" si="129"/>
        <v>Jul</v>
      </c>
      <c r="U823" s="8" t="str">
        <f t="shared" si="123"/>
        <v>2018</v>
      </c>
      <c r="V823" s="8">
        <f t="shared" si="124"/>
        <v>43323.208333333328</v>
      </c>
      <c r="W823" t="str">
        <f t="shared" si="125"/>
        <v>11</v>
      </c>
      <c r="X823" t="str">
        <f t="shared" si="126"/>
        <v>08</v>
      </c>
      <c r="Y823" t="str">
        <f t="shared" si="127"/>
        <v>2018</v>
      </c>
      <c r="Z823" s="17">
        <f t="shared" si="128"/>
        <v>13</v>
      </c>
    </row>
    <row r="824" spans="1:26" x14ac:dyDescent="0.3">
      <c r="A824">
        <v>821</v>
      </c>
      <c r="B824" s="4" t="s">
        <v>1675</v>
      </c>
      <c r="C824" s="3" t="s">
        <v>1676</v>
      </c>
      <c r="D824">
        <v>4900</v>
      </c>
      <c r="E824">
        <v>14273</v>
      </c>
      <c r="F824" s="17">
        <f t="shared" si="120"/>
        <v>291.28571428571428</v>
      </c>
      <c r="G824" t="s">
        <v>20</v>
      </c>
      <c r="H824">
        <v>210</v>
      </c>
      <c r="I824" t="s">
        <v>21</v>
      </c>
      <c r="J824" t="s">
        <v>22</v>
      </c>
      <c r="K824">
        <v>1488261600</v>
      </c>
      <c r="L824">
        <v>1489381200</v>
      </c>
      <c r="M824" t="b">
        <v>0</v>
      </c>
      <c r="N824" t="b">
        <v>0</v>
      </c>
      <c r="O824" t="s">
        <v>42</v>
      </c>
      <c r="P824" t="s">
        <v>2044</v>
      </c>
      <c r="Q824" t="s">
        <v>2045</v>
      </c>
      <c r="R824" s="8">
        <f t="shared" si="121"/>
        <v>42794.25</v>
      </c>
      <c r="S824" s="8" t="str">
        <f t="shared" si="122"/>
        <v>28</v>
      </c>
      <c r="T824" s="8" t="str">
        <f t="shared" si="129"/>
        <v>Feb</v>
      </c>
      <c r="U824" s="8" t="str">
        <f t="shared" si="123"/>
        <v>2017</v>
      </c>
      <c r="V824" s="8">
        <f t="shared" si="124"/>
        <v>42807.208333333328</v>
      </c>
      <c r="W824" t="str">
        <f t="shared" si="125"/>
        <v>13</v>
      </c>
      <c r="X824" t="str">
        <f t="shared" si="126"/>
        <v>03</v>
      </c>
      <c r="Y824" t="str">
        <f t="shared" si="127"/>
        <v>2017</v>
      </c>
      <c r="Z824" s="17">
        <f t="shared" si="128"/>
        <v>12.958333333328483</v>
      </c>
    </row>
    <row r="825" spans="1:26" x14ac:dyDescent="0.3">
      <c r="A825">
        <v>822</v>
      </c>
      <c r="B825" s="4" t="s">
        <v>1677</v>
      </c>
      <c r="C825" s="3" t="s">
        <v>1678</v>
      </c>
      <c r="D825">
        <v>54000</v>
      </c>
      <c r="E825">
        <v>188982</v>
      </c>
      <c r="F825" s="17">
        <f t="shared" si="120"/>
        <v>349.9666666666667</v>
      </c>
      <c r="G825" t="s">
        <v>20</v>
      </c>
      <c r="H825">
        <v>2100</v>
      </c>
      <c r="I825" t="s">
        <v>21</v>
      </c>
      <c r="J825" t="s">
        <v>22</v>
      </c>
      <c r="K825">
        <v>1393567200</v>
      </c>
      <c r="L825">
        <v>1395032400</v>
      </c>
      <c r="M825" t="b">
        <v>0</v>
      </c>
      <c r="N825" t="b">
        <v>0</v>
      </c>
      <c r="O825" t="s">
        <v>23</v>
      </c>
      <c r="P825" t="s">
        <v>2038</v>
      </c>
      <c r="Q825" t="s">
        <v>2039</v>
      </c>
      <c r="R825" s="8">
        <f t="shared" si="121"/>
        <v>41698.25</v>
      </c>
      <c r="S825" s="8" t="str">
        <f t="shared" si="122"/>
        <v>28</v>
      </c>
      <c r="T825" s="8" t="str">
        <f t="shared" si="129"/>
        <v>Feb</v>
      </c>
      <c r="U825" s="8" t="str">
        <f t="shared" si="123"/>
        <v>2014</v>
      </c>
      <c r="V825" s="8">
        <f t="shared" si="124"/>
        <v>41715.208333333336</v>
      </c>
      <c r="W825" t="str">
        <f t="shared" si="125"/>
        <v>17</v>
      </c>
      <c r="X825" t="str">
        <f t="shared" si="126"/>
        <v>03</v>
      </c>
      <c r="Y825" t="str">
        <f t="shared" si="127"/>
        <v>2014</v>
      </c>
      <c r="Z825" s="17">
        <f t="shared" si="128"/>
        <v>16.958333333335759</v>
      </c>
    </row>
    <row r="826" spans="1:26" ht="31.2" x14ac:dyDescent="0.3">
      <c r="A826">
        <v>823</v>
      </c>
      <c r="B826" s="4" t="s">
        <v>1679</v>
      </c>
      <c r="C826" s="3" t="s">
        <v>1680</v>
      </c>
      <c r="D826">
        <v>4100</v>
      </c>
      <c r="E826">
        <v>14640</v>
      </c>
      <c r="F826" s="17">
        <f t="shared" si="120"/>
        <v>357.07317073170731</v>
      </c>
      <c r="G826" t="s">
        <v>20</v>
      </c>
      <c r="H826">
        <v>252</v>
      </c>
      <c r="I826" t="s">
        <v>21</v>
      </c>
      <c r="J826" t="s">
        <v>22</v>
      </c>
      <c r="K826">
        <v>1410325200</v>
      </c>
      <c r="L826">
        <v>1412485200</v>
      </c>
      <c r="M826" t="b">
        <v>1</v>
      </c>
      <c r="N826" t="b">
        <v>1</v>
      </c>
      <c r="O826" t="s">
        <v>23</v>
      </c>
      <c r="P826" t="s">
        <v>2038</v>
      </c>
      <c r="Q826" t="s">
        <v>2039</v>
      </c>
      <c r="R826" s="8">
        <f t="shared" si="121"/>
        <v>41892.208333333336</v>
      </c>
      <c r="S826" s="8" t="str">
        <f t="shared" si="122"/>
        <v>10</v>
      </c>
      <c r="T826" s="8" t="str">
        <f t="shared" si="129"/>
        <v>Sep</v>
      </c>
      <c r="U826" s="8" t="str">
        <f t="shared" si="123"/>
        <v>2014</v>
      </c>
      <c r="V826" s="8">
        <f t="shared" si="124"/>
        <v>41917.208333333336</v>
      </c>
      <c r="W826" t="str">
        <f t="shared" si="125"/>
        <v>05</v>
      </c>
      <c r="X826" t="str">
        <f t="shared" si="126"/>
        <v>10</v>
      </c>
      <c r="Y826" t="str">
        <f t="shared" si="127"/>
        <v>2014</v>
      </c>
      <c r="Z826" s="17">
        <f t="shared" si="128"/>
        <v>25</v>
      </c>
    </row>
    <row r="827" spans="1:26" x14ac:dyDescent="0.3">
      <c r="A827">
        <v>824</v>
      </c>
      <c r="B827" s="4" t="s">
        <v>1681</v>
      </c>
      <c r="C827" s="3" t="s">
        <v>1682</v>
      </c>
      <c r="D827">
        <v>85000</v>
      </c>
      <c r="E827">
        <v>107516</v>
      </c>
      <c r="F827" s="17">
        <f t="shared" si="120"/>
        <v>126.48941176470588</v>
      </c>
      <c r="G827" t="s">
        <v>20</v>
      </c>
      <c r="H827">
        <v>1280</v>
      </c>
      <c r="I827" t="s">
        <v>21</v>
      </c>
      <c r="J827" t="s">
        <v>22</v>
      </c>
      <c r="K827">
        <v>1276923600</v>
      </c>
      <c r="L827">
        <v>1279688400</v>
      </c>
      <c r="M827" t="b">
        <v>0</v>
      </c>
      <c r="N827" t="b">
        <v>1</v>
      </c>
      <c r="O827" t="s">
        <v>68</v>
      </c>
      <c r="P827" t="s">
        <v>2050</v>
      </c>
      <c r="Q827" t="s">
        <v>2051</v>
      </c>
      <c r="R827" s="8">
        <f t="shared" si="121"/>
        <v>40348.208333333336</v>
      </c>
      <c r="S827" s="8" t="str">
        <f t="shared" si="122"/>
        <v>19</v>
      </c>
      <c r="T827" s="8" t="str">
        <f t="shared" si="129"/>
        <v>Jun</v>
      </c>
      <c r="U827" s="8" t="str">
        <f t="shared" si="123"/>
        <v>2010</v>
      </c>
      <c r="V827" s="8">
        <f t="shared" si="124"/>
        <v>40380.208333333336</v>
      </c>
      <c r="W827" t="str">
        <f t="shared" si="125"/>
        <v>21</v>
      </c>
      <c r="X827" t="str">
        <f t="shared" si="126"/>
        <v>07</v>
      </c>
      <c r="Y827" t="str">
        <f t="shared" si="127"/>
        <v>2010</v>
      </c>
      <c r="Z827" s="17">
        <f t="shared" si="128"/>
        <v>32</v>
      </c>
    </row>
    <row r="828" spans="1:26" x14ac:dyDescent="0.3">
      <c r="A828">
        <v>825</v>
      </c>
      <c r="B828" s="4" t="s">
        <v>1683</v>
      </c>
      <c r="C828" s="3" t="s">
        <v>1684</v>
      </c>
      <c r="D828">
        <v>3600</v>
      </c>
      <c r="E828">
        <v>13950</v>
      </c>
      <c r="F828" s="17">
        <f t="shared" si="120"/>
        <v>387.5</v>
      </c>
      <c r="G828" t="s">
        <v>20</v>
      </c>
      <c r="H828">
        <v>157</v>
      </c>
      <c r="I828" t="s">
        <v>40</v>
      </c>
      <c r="J828" t="s">
        <v>41</v>
      </c>
      <c r="K828">
        <v>1500958800</v>
      </c>
      <c r="L828">
        <v>1501995600</v>
      </c>
      <c r="M828" t="b">
        <v>0</v>
      </c>
      <c r="N828" t="b">
        <v>0</v>
      </c>
      <c r="O828" t="s">
        <v>100</v>
      </c>
      <c r="P828" t="s">
        <v>2044</v>
      </c>
      <c r="Q828" t="s">
        <v>2055</v>
      </c>
      <c r="R828" s="8">
        <f t="shared" si="121"/>
        <v>42941.208333333328</v>
      </c>
      <c r="S828" s="8" t="str">
        <f t="shared" si="122"/>
        <v>25</v>
      </c>
      <c r="T828" s="8" t="str">
        <f t="shared" si="129"/>
        <v>Jul</v>
      </c>
      <c r="U828" s="8" t="str">
        <f t="shared" si="123"/>
        <v>2017</v>
      </c>
      <c r="V828" s="8">
        <f t="shared" si="124"/>
        <v>42953.208333333328</v>
      </c>
      <c r="W828" t="str">
        <f t="shared" si="125"/>
        <v>06</v>
      </c>
      <c r="X828" t="str">
        <f t="shared" si="126"/>
        <v>08</v>
      </c>
      <c r="Y828" t="str">
        <f t="shared" si="127"/>
        <v>2017</v>
      </c>
      <c r="Z828" s="17">
        <f t="shared" si="128"/>
        <v>12</v>
      </c>
    </row>
    <row r="829" spans="1:26" ht="31.2" x14ac:dyDescent="0.3">
      <c r="A829">
        <v>826</v>
      </c>
      <c r="B829" s="4" t="s">
        <v>1685</v>
      </c>
      <c r="C829" s="3" t="s">
        <v>1686</v>
      </c>
      <c r="D829">
        <v>2800</v>
      </c>
      <c r="E829">
        <v>12797</v>
      </c>
      <c r="F829" s="17">
        <f t="shared" si="120"/>
        <v>457.03571428571428</v>
      </c>
      <c r="G829" t="s">
        <v>20</v>
      </c>
      <c r="H829">
        <v>194</v>
      </c>
      <c r="I829" t="s">
        <v>21</v>
      </c>
      <c r="J829" t="s">
        <v>22</v>
      </c>
      <c r="K829">
        <v>1292220000</v>
      </c>
      <c r="L829">
        <v>1294639200</v>
      </c>
      <c r="M829" t="b">
        <v>0</v>
      </c>
      <c r="N829" t="b">
        <v>1</v>
      </c>
      <c r="O829" t="s">
        <v>33</v>
      </c>
      <c r="P829" t="s">
        <v>2042</v>
      </c>
      <c r="Q829" t="s">
        <v>2043</v>
      </c>
      <c r="R829" s="8">
        <f t="shared" si="121"/>
        <v>40525.25</v>
      </c>
      <c r="S829" s="8" t="str">
        <f t="shared" si="122"/>
        <v>13</v>
      </c>
      <c r="T829" s="8" t="str">
        <f t="shared" si="129"/>
        <v>Dec</v>
      </c>
      <c r="U829" s="8" t="str">
        <f t="shared" si="123"/>
        <v>2010</v>
      </c>
      <c r="V829" s="8">
        <f t="shared" si="124"/>
        <v>40553.25</v>
      </c>
      <c r="W829" t="str">
        <f t="shared" si="125"/>
        <v>10</v>
      </c>
      <c r="X829" t="str">
        <f t="shared" si="126"/>
        <v>01</v>
      </c>
      <c r="Y829" t="str">
        <f t="shared" si="127"/>
        <v>2011</v>
      </c>
      <c r="Z829" s="17">
        <f t="shared" si="128"/>
        <v>28</v>
      </c>
    </row>
    <row r="830" spans="1:26" ht="31.2" x14ac:dyDescent="0.3">
      <c r="A830">
        <v>827</v>
      </c>
      <c r="B830" s="4" t="s">
        <v>1687</v>
      </c>
      <c r="C830" s="3" t="s">
        <v>1688</v>
      </c>
      <c r="D830">
        <v>2300</v>
      </c>
      <c r="E830">
        <v>6134</v>
      </c>
      <c r="F830" s="17">
        <f t="shared" si="120"/>
        <v>266.69565217391306</v>
      </c>
      <c r="G830" t="s">
        <v>20</v>
      </c>
      <c r="H830">
        <v>82</v>
      </c>
      <c r="I830" t="s">
        <v>26</v>
      </c>
      <c r="J830" t="s">
        <v>27</v>
      </c>
      <c r="K830">
        <v>1304398800</v>
      </c>
      <c r="L830">
        <v>1305435600</v>
      </c>
      <c r="M830" t="b">
        <v>0</v>
      </c>
      <c r="N830" t="b">
        <v>1</v>
      </c>
      <c r="O830" t="s">
        <v>53</v>
      </c>
      <c r="P830" t="s">
        <v>2044</v>
      </c>
      <c r="Q830" t="s">
        <v>2047</v>
      </c>
      <c r="R830" s="8">
        <f t="shared" si="121"/>
        <v>40666.208333333336</v>
      </c>
      <c r="S830" s="8" t="str">
        <f t="shared" si="122"/>
        <v>03</v>
      </c>
      <c r="T830" s="8" t="str">
        <f t="shared" si="129"/>
        <v>May</v>
      </c>
      <c r="U830" s="8" t="str">
        <f t="shared" si="123"/>
        <v>2011</v>
      </c>
      <c r="V830" s="8">
        <f t="shared" si="124"/>
        <v>40678.208333333336</v>
      </c>
      <c r="W830" t="str">
        <f t="shared" si="125"/>
        <v>15</v>
      </c>
      <c r="X830" t="str">
        <f t="shared" si="126"/>
        <v>05</v>
      </c>
      <c r="Y830" t="str">
        <f t="shared" si="127"/>
        <v>2011</v>
      </c>
      <c r="Z830" s="17">
        <f t="shared" si="128"/>
        <v>12</v>
      </c>
    </row>
    <row r="831" spans="1:26" ht="31.2" x14ac:dyDescent="0.3">
      <c r="A831">
        <v>828</v>
      </c>
      <c r="B831" s="4" t="s">
        <v>1689</v>
      </c>
      <c r="C831" s="3" t="s">
        <v>1690</v>
      </c>
      <c r="D831">
        <v>7100</v>
      </c>
      <c r="E831">
        <v>4899</v>
      </c>
      <c r="F831" s="17">
        <f t="shared" si="120"/>
        <v>69</v>
      </c>
      <c r="G831" t="s">
        <v>14</v>
      </c>
      <c r="H831">
        <v>70</v>
      </c>
      <c r="I831" t="s">
        <v>21</v>
      </c>
      <c r="J831" t="s">
        <v>22</v>
      </c>
      <c r="K831">
        <v>1535432400</v>
      </c>
      <c r="L831">
        <v>1537592400</v>
      </c>
      <c r="M831" t="b">
        <v>0</v>
      </c>
      <c r="N831" t="b">
        <v>0</v>
      </c>
      <c r="O831" t="s">
        <v>33</v>
      </c>
      <c r="P831" t="s">
        <v>2042</v>
      </c>
      <c r="Q831" t="s">
        <v>2043</v>
      </c>
      <c r="R831" s="8">
        <f t="shared" si="121"/>
        <v>43340.208333333328</v>
      </c>
      <c r="S831" s="8" t="str">
        <f t="shared" si="122"/>
        <v>28</v>
      </c>
      <c r="T831" s="8" t="str">
        <f t="shared" si="129"/>
        <v>Aug</v>
      </c>
      <c r="U831" s="8" t="str">
        <f t="shared" si="123"/>
        <v>2018</v>
      </c>
      <c r="V831" s="8">
        <f t="shared" si="124"/>
        <v>43365.208333333328</v>
      </c>
      <c r="W831" t="str">
        <f t="shared" si="125"/>
        <v>22</v>
      </c>
      <c r="X831" t="str">
        <f t="shared" si="126"/>
        <v>09</v>
      </c>
      <c r="Y831" t="str">
        <f t="shared" si="127"/>
        <v>2018</v>
      </c>
      <c r="Z831" s="17">
        <f t="shared" si="128"/>
        <v>25</v>
      </c>
    </row>
    <row r="832" spans="1:26" x14ac:dyDescent="0.3">
      <c r="A832">
        <v>829</v>
      </c>
      <c r="B832" s="4" t="s">
        <v>1691</v>
      </c>
      <c r="C832" s="3" t="s">
        <v>1692</v>
      </c>
      <c r="D832">
        <v>9600</v>
      </c>
      <c r="E832">
        <v>4929</v>
      </c>
      <c r="F832" s="17">
        <f t="shared" si="120"/>
        <v>51.34375</v>
      </c>
      <c r="G832" t="s">
        <v>14</v>
      </c>
      <c r="H832">
        <v>154</v>
      </c>
      <c r="I832" t="s">
        <v>21</v>
      </c>
      <c r="J832" t="s">
        <v>22</v>
      </c>
      <c r="K832">
        <v>1433826000</v>
      </c>
      <c r="L832">
        <v>1435122000</v>
      </c>
      <c r="M832" t="b">
        <v>0</v>
      </c>
      <c r="N832" t="b">
        <v>0</v>
      </c>
      <c r="O832" t="s">
        <v>33</v>
      </c>
      <c r="P832" t="s">
        <v>2042</v>
      </c>
      <c r="Q832" t="s">
        <v>2043</v>
      </c>
      <c r="R832" s="8">
        <f t="shared" si="121"/>
        <v>42164.208333333328</v>
      </c>
      <c r="S832" s="8" t="str">
        <f t="shared" si="122"/>
        <v>09</v>
      </c>
      <c r="T832" s="8" t="str">
        <f t="shared" si="129"/>
        <v>Jun</v>
      </c>
      <c r="U832" s="8" t="str">
        <f t="shared" si="123"/>
        <v>2015</v>
      </c>
      <c r="V832" s="8">
        <f t="shared" si="124"/>
        <v>42179.208333333328</v>
      </c>
      <c r="W832" t="str">
        <f t="shared" si="125"/>
        <v>24</v>
      </c>
      <c r="X832" t="str">
        <f t="shared" si="126"/>
        <v>06</v>
      </c>
      <c r="Y832" t="str">
        <f t="shared" si="127"/>
        <v>2015</v>
      </c>
      <c r="Z832" s="17">
        <f t="shared" si="128"/>
        <v>15</v>
      </c>
    </row>
    <row r="833" spans="1:26" ht="31.2" x14ac:dyDescent="0.3">
      <c r="A833">
        <v>830</v>
      </c>
      <c r="B833" s="4" t="s">
        <v>1693</v>
      </c>
      <c r="C833" s="3" t="s">
        <v>1694</v>
      </c>
      <c r="D833">
        <v>121600</v>
      </c>
      <c r="E833">
        <v>1424</v>
      </c>
      <c r="F833" s="17">
        <f t="shared" si="120"/>
        <v>1.1710526315789473</v>
      </c>
      <c r="G833" t="s">
        <v>14</v>
      </c>
      <c r="H833">
        <v>22</v>
      </c>
      <c r="I833" t="s">
        <v>21</v>
      </c>
      <c r="J833" t="s">
        <v>22</v>
      </c>
      <c r="K833">
        <v>1514959200</v>
      </c>
      <c r="L833">
        <v>1520056800</v>
      </c>
      <c r="M833" t="b">
        <v>0</v>
      </c>
      <c r="N833" t="b">
        <v>0</v>
      </c>
      <c r="O833" t="s">
        <v>33</v>
      </c>
      <c r="P833" t="s">
        <v>2042</v>
      </c>
      <c r="Q833" t="s">
        <v>2043</v>
      </c>
      <c r="R833" s="8">
        <f t="shared" si="121"/>
        <v>43103.25</v>
      </c>
      <c r="S833" s="8" t="str">
        <f t="shared" si="122"/>
        <v>03</v>
      </c>
      <c r="T833" s="8" t="str">
        <f t="shared" si="129"/>
        <v>Jan</v>
      </c>
      <c r="U833" s="8" t="str">
        <f t="shared" si="123"/>
        <v>2018</v>
      </c>
      <c r="V833" s="8">
        <f t="shared" si="124"/>
        <v>43162.25</v>
      </c>
      <c r="W833" t="str">
        <f t="shared" si="125"/>
        <v>03</v>
      </c>
      <c r="X833" t="str">
        <f t="shared" si="126"/>
        <v>03</v>
      </c>
      <c r="Y833" t="str">
        <f t="shared" si="127"/>
        <v>2018</v>
      </c>
      <c r="Z833" s="17">
        <f t="shared" si="128"/>
        <v>59</v>
      </c>
    </row>
    <row r="834" spans="1:26" ht="31.2" x14ac:dyDescent="0.3">
      <c r="A834">
        <v>831</v>
      </c>
      <c r="B834" s="4" t="s">
        <v>1695</v>
      </c>
      <c r="C834" s="3" t="s">
        <v>1696</v>
      </c>
      <c r="D834">
        <v>97100</v>
      </c>
      <c r="E834">
        <v>105817</v>
      </c>
      <c r="F834" s="17">
        <f t="shared" si="120"/>
        <v>108.97734294541709</v>
      </c>
      <c r="G834" t="s">
        <v>20</v>
      </c>
      <c r="H834">
        <v>4233</v>
      </c>
      <c r="I834" t="s">
        <v>21</v>
      </c>
      <c r="J834" t="s">
        <v>22</v>
      </c>
      <c r="K834">
        <v>1332738000</v>
      </c>
      <c r="L834">
        <v>1335675600</v>
      </c>
      <c r="M834" t="b">
        <v>0</v>
      </c>
      <c r="N834" t="b">
        <v>0</v>
      </c>
      <c r="O834" t="s">
        <v>122</v>
      </c>
      <c r="P834" t="s">
        <v>2057</v>
      </c>
      <c r="Q834" t="s">
        <v>2058</v>
      </c>
      <c r="R834" s="8">
        <f t="shared" si="121"/>
        <v>40994.208333333336</v>
      </c>
      <c r="S834" s="8" t="str">
        <f t="shared" si="122"/>
        <v>26</v>
      </c>
      <c r="T834" s="8" t="str">
        <f t="shared" si="129"/>
        <v>Mar</v>
      </c>
      <c r="U834" s="8" t="str">
        <f t="shared" si="123"/>
        <v>2012</v>
      </c>
      <c r="V834" s="8">
        <f t="shared" si="124"/>
        <v>41028.208333333336</v>
      </c>
      <c r="W834" t="str">
        <f t="shared" si="125"/>
        <v>29</v>
      </c>
      <c r="X834" t="str">
        <f t="shared" si="126"/>
        <v>04</v>
      </c>
      <c r="Y834" t="str">
        <f t="shared" si="127"/>
        <v>2012</v>
      </c>
      <c r="Z834" s="17">
        <f t="shared" si="128"/>
        <v>34</v>
      </c>
    </row>
    <row r="835" spans="1:26" x14ac:dyDescent="0.3">
      <c r="A835">
        <v>832</v>
      </c>
      <c r="B835" s="4" t="s">
        <v>1697</v>
      </c>
      <c r="C835" s="3" t="s">
        <v>1698</v>
      </c>
      <c r="D835">
        <v>43200</v>
      </c>
      <c r="E835">
        <v>136156</v>
      </c>
      <c r="F835" s="17">
        <f t="shared" si="120"/>
        <v>315.17592592592592</v>
      </c>
      <c r="G835" t="s">
        <v>20</v>
      </c>
      <c r="H835">
        <v>1297</v>
      </c>
      <c r="I835" t="s">
        <v>36</v>
      </c>
      <c r="J835" t="s">
        <v>37</v>
      </c>
      <c r="K835">
        <v>1445490000</v>
      </c>
      <c r="L835">
        <v>1448431200</v>
      </c>
      <c r="M835" t="b">
        <v>1</v>
      </c>
      <c r="N835" t="b">
        <v>0</v>
      </c>
      <c r="O835" t="s">
        <v>206</v>
      </c>
      <c r="P835" t="s">
        <v>2050</v>
      </c>
      <c r="Q835" t="s">
        <v>2062</v>
      </c>
      <c r="R835" s="8">
        <f t="shared" si="121"/>
        <v>42299.208333333328</v>
      </c>
      <c r="S835" s="8" t="str">
        <f t="shared" si="122"/>
        <v>22</v>
      </c>
      <c r="T835" s="8" t="str">
        <f t="shared" si="129"/>
        <v>Oct</v>
      </c>
      <c r="U835" s="8" t="str">
        <f t="shared" si="123"/>
        <v>2015</v>
      </c>
      <c r="V835" s="8">
        <f t="shared" si="124"/>
        <v>42333.25</v>
      </c>
      <c r="W835" t="str">
        <f t="shared" si="125"/>
        <v>25</v>
      </c>
      <c r="X835" t="str">
        <f t="shared" si="126"/>
        <v>11</v>
      </c>
      <c r="Y835" t="str">
        <f t="shared" si="127"/>
        <v>2015</v>
      </c>
      <c r="Z835" s="17">
        <f t="shared" si="128"/>
        <v>34.041666666671517</v>
      </c>
    </row>
    <row r="836" spans="1:26" x14ac:dyDescent="0.3">
      <c r="A836">
        <v>833</v>
      </c>
      <c r="B836" s="4" t="s">
        <v>1699</v>
      </c>
      <c r="C836" s="3" t="s">
        <v>1700</v>
      </c>
      <c r="D836">
        <v>6800</v>
      </c>
      <c r="E836">
        <v>10723</v>
      </c>
      <c r="F836" s="17">
        <f t="shared" ref="F836:F899" si="130">E836/D836*100</f>
        <v>157.69117647058823</v>
      </c>
      <c r="G836" t="s">
        <v>20</v>
      </c>
      <c r="H836">
        <v>165</v>
      </c>
      <c r="I836" t="s">
        <v>36</v>
      </c>
      <c r="J836" t="s">
        <v>37</v>
      </c>
      <c r="K836">
        <v>1297663200</v>
      </c>
      <c r="L836">
        <v>1298613600</v>
      </c>
      <c r="M836" t="b">
        <v>0</v>
      </c>
      <c r="N836" t="b">
        <v>0</v>
      </c>
      <c r="O836" t="s">
        <v>206</v>
      </c>
      <c r="P836" t="s">
        <v>2050</v>
      </c>
      <c r="Q836" t="s">
        <v>2062</v>
      </c>
      <c r="R836" s="8">
        <f t="shared" ref="R836:R899" si="131">(((K836/60)/60)/24)+DATE(1970,1,1)</f>
        <v>40588.25</v>
      </c>
      <c r="S836" s="8" t="str">
        <f t="shared" ref="S836:S899" si="132">TEXT(R836,"dd")</f>
        <v>14</v>
      </c>
      <c r="T836" s="8" t="str">
        <f t="shared" si="129"/>
        <v>Feb</v>
      </c>
      <c r="U836" s="8" t="str">
        <f t="shared" ref="U836:U899" si="133">TEXT(R836,"yyyy")</f>
        <v>2011</v>
      </c>
      <c r="V836" s="8">
        <f t="shared" ref="V836:V899" si="134">(((L836/60)/60)/24)+DATE(1970,1,1)</f>
        <v>40599.25</v>
      </c>
      <c r="W836" t="str">
        <f t="shared" ref="W836:W899" si="135">TEXT(V836,"dd")</f>
        <v>25</v>
      </c>
      <c r="X836" t="str">
        <f t="shared" ref="X836:X899" si="136">TEXT(V836,"mm")</f>
        <v>02</v>
      </c>
      <c r="Y836" t="str">
        <f t="shared" ref="Y836:Y899" si="137">TEXT(V836,"yyyy")</f>
        <v>2011</v>
      </c>
      <c r="Z836" s="17">
        <f t="shared" ref="Z836:Z899" si="138">V836-R836</f>
        <v>11</v>
      </c>
    </row>
    <row r="837" spans="1:26" x14ac:dyDescent="0.3">
      <c r="A837">
        <v>834</v>
      </c>
      <c r="B837" s="4" t="s">
        <v>1701</v>
      </c>
      <c r="C837" s="3" t="s">
        <v>1702</v>
      </c>
      <c r="D837">
        <v>7300</v>
      </c>
      <c r="E837">
        <v>11228</v>
      </c>
      <c r="F837" s="17">
        <f t="shared" si="130"/>
        <v>153.8082191780822</v>
      </c>
      <c r="G837" t="s">
        <v>20</v>
      </c>
      <c r="H837">
        <v>119</v>
      </c>
      <c r="I837" t="s">
        <v>21</v>
      </c>
      <c r="J837" t="s">
        <v>22</v>
      </c>
      <c r="K837">
        <v>1371963600</v>
      </c>
      <c r="L837">
        <v>1372482000</v>
      </c>
      <c r="M837" t="b">
        <v>0</v>
      </c>
      <c r="N837" t="b">
        <v>0</v>
      </c>
      <c r="O837" t="s">
        <v>33</v>
      </c>
      <c r="P837" t="s">
        <v>2042</v>
      </c>
      <c r="Q837" t="s">
        <v>2043</v>
      </c>
      <c r="R837" s="8">
        <f t="shared" si="131"/>
        <v>41448.208333333336</v>
      </c>
      <c r="S837" s="8" t="str">
        <f t="shared" si="132"/>
        <v>23</v>
      </c>
      <c r="T837" s="8" t="str">
        <f t="shared" si="129"/>
        <v>Jun</v>
      </c>
      <c r="U837" s="8" t="str">
        <f t="shared" si="133"/>
        <v>2013</v>
      </c>
      <c r="V837" s="8">
        <f t="shared" si="134"/>
        <v>41454.208333333336</v>
      </c>
      <c r="W837" t="str">
        <f t="shared" si="135"/>
        <v>29</v>
      </c>
      <c r="X837" t="str">
        <f t="shared" si="136"/>
        <v>06</v>
      </c>
      <c r="Y837" t="str">
        <f t="shared" si="137"/>
        <v>2013</v>
      </c>
      <c r="Z837" s="17">
        <f t="shared" si="138"/>
        <v>6</v>
      </c>
    </row>
    <row r="838" spans="1:26" x14ac:dyDescent="0.3">
      <c r="A838">
        <v>835</v>
      </c>
      <c r="B838" s="4" t="s">
        <v>1703</v>
      </c>
      <c r="C838" s="3" t="s">
        <v>1704</v>
      </c>
      <c r="D838">
        <v>86200</v>
      </c>
      <c r="E838">
        <v>77355</v>
      </c>
      <c r="F838" s="17">
        <f t="shared" si="130"/>
        <v>89.738979118329468</v>
      </c>
      <c r="G838" t="s">
        <v>14</v>
      </c>
      <c r="H838">
        <v>1758</v>
      </c>
      <c r="I838" t="s">
        <v>21</v>
      </c>
      <c r="J838" t="s">
        <v>22</v>
      </c>
      <c r="K838">
        <v>1425103200</v>
      </c>
      <c r="L838">
        <v>1425621600</v>
      </c>
      <c r="M838" t="b">
        <v>0</v>
      </c>
      <c r="N838" t="b">
        <v>0</v>
      </c>
      <c r="O838" t="s">
        <v>28</v>
      </c>
      <c r="P838" t="s">
        <v>2040</v>
      </c>
      <c r="Q838" t="s">
        <v>2041</v>
      </c>
      <c r="R838" s="8">
        <f t="shared" si="131"/>
        <v>42063.25</v>
      </c>
      <c r="S838" s="8" t="str">
        <f t="shared" si="132"/>
        <v>28</v>
      </c>
      <c r="T838" s="8" t="str">
        <f t="shared" si="129"/>
        <v>Feb</v>
      </c>
      <c r="U838" s="8" t="str">
        <f t="shared" si="133"/>
        <v>2015</v>
      </c>
      <c r="V838" s="8">
        <f t="shared" si="134"/>
        <v>42069.25</v>
      </c>
      <c r="W838" t="str">
        <f t="shared" si="135"/>
        <v>06</v>
      </c>
      <c r="X838" t="str">
        <f t="shared" si="136"/>
        <v>03</v>
      </c>
      <c r="Y838" t="str">
        <f t="shared" si="137"/>
        <v>2015</v>
      </c>
      <c r="Z838" s="17">
        <f t="shared" si="138"/>
        <v>6</v>
      </c>
    </row>
    <row r="839" spans="1:26" x14ac:dyDescent="0.3">
      <c r="A839">
        <v>836</v>
      </c>
      <c r="B839" s="4" t="s">
        <v>1705</v>
      </c>
      <c r="C839" s="3" t="s">
        <v>1706</v>
      </c>
      <c r="D839">
        <v>8100</v>
      </c>
      <c r="E839">
        <v>6086</v>
      </c>
      <c r="F839" s="17">
        <f t="shared" si="130"/>
        <v>75.135802469135797</v>
      </c>
      <c r="G839" t="s">
        <v>14</v>
      </c>
      <c r="H839">
        <v>94</v>
      </c>
      <c r="I839" t="s">
        <v>21</v>
      </c>
      <c r="J839" t="s">
        <v>22</v>
      </c>
      <c r="K839">
        <v>1265349600</v>
      </c>
      <c r="L839">
        <v>1266300000</v>
      </c>
      <c r="M839" t="b">
        <v>0</v>
      </c>
      <c r="N839" t="b">
        <v>0</v>
      </c>
      <c r="O839" t="s">
        <v>60</v>
      </c>
      <c r="P839" t="s">
        <v>2038</v>
      </c>
      <c r="Q839" t="s">
        <v>2048</v>
      </c>
      <c r="R839" s="8">
        <f t="shared" si="131"/>
        <v>40214.25</v>
      </c>
      <c r="S839" s="8" t="str">
        <f t="shared" si="132"/>
        <v>05</v>
      </c>
      <c r="T839" s="8" t="str">
        <f t="shared" ref="T839:T902" si="139">TEXT(R839,"mmm")</f>
        <v>Feb</v>
      </c>
      <c r="U839" s="8" t="str">
        <f t="shared" si="133"/>
        <v>2010</v>
      </c>
      <c r="V839" s="8">
        <f t="shared" si="134"/>
        <v>40225.25</v>
      </c>
      <c r="W839" t="str">
        <f t="shared" si="135"/>
        <v>16</v>
      </c>
      <c r="X839" t="str">
        <f t="shared" si="136"/>
        <v>02</v>
      </c>
      <c r="Y839" t="str">
        <f t="shared" si="137"/>
        <v>2010</v>
      </c>
      <c r="Z839" s="17">
        <f t="shared" si="138"/>
        <v>11</v>
      </c>
    </row>
    <row r="840" spans="1:26" x14ac:dyDescent="0.3">
      <c r="A840">
        <v>837</v>
      </c>
      <c r="B840" s="4" t="s">
        <v>1707</v>
      </c>
      <c r="C840" s="3" t="s">
        <v>1708</v>
      </c>
      <c r="D840">
        <v>17700</v>
      </c>
      <c r="E840">
        <v>150960</v>
      </c>
      <c r="F840" s="17">
        <f t="shared" si="130"/>
        <v>852.88135593220341</v>
      </c>
      <c r="G840" t="s">
        <v>20</v>
      </c>
      <c r="H840">
        <v>1797</v>
      </c>
      <c r="I840" t="s">
        <v>21</v>
      </c>
      <c r="J840" t="s">
        <v>22</v>
      </c>
      <c r="K840">
        <v>1301202000</v>
      </c>
      <c r="L840">
        <v>1305867600</v>
      </c>
      <c r="M840" t="b">
        <v>0</v>
      </c>
      <c r="N840" t="b">
        <v>0</v>
      </c>
      <c r="O840" t="s">
        <v>159</v>
      </c>
      <c r="P840" t="s">
        <v>2038</v>
      </c>
      <c r="Q840" t="s">
        <v>2061</v>
      </c>
      <c r="R840" s="8">
        <f t="shared" si="131"/>
        <v>40629.208333333336</v>
      </c>
      <c r="S840" s="8" t="str">
        <f t="shared" si="132"/>
        <v>27</v>
      </c>
      <c r="T840" s="8" t="str">
        <f t="shared" si="139"/>
        <v>Mar</v>
      </c>
      <c r="U840" s="8" t="str">
        <f t="shared" si="133"/>
        <v>2011</v>
      </c>
      <c r="V840" s="8">
        <f t="shared" si="134"/>
        <v>40683.208333333336</v>
      </c>
      <c r="W840" t="str">
        <f t="shared" si="135"/>
        <v>20</v>
      </c>
      <c r="X840" t="str">
        <f t="shared" si="136"/>
        <v>05</v>
      </c>
      <c r="Y840" t="str">
        <f t="shared" si="137"/>
        <v>2011</v>
      </c>
      <c r="Z840" s="17">
        <f t="shared" si="138"/>
        <v>54</v>
      </c>
    </row>
    <row r="841" spans="1:26" x14ac:dyDescent="0.3">
      <c r="A841">
        <v>838</v>
      </c>
      <c r="B841" s="4" t="s">
        <v>1709</v>
      </c>
      <c r="C841" s="3" t="s">
        <v>1710</v>
      </c>
      <c r="D841">
        <v>6400</v>
      </c>
      <c r="E841">
        <v>8890</v>
      </c>
      <c r="F841" s="17">
        <f t="shared" si="130"/>
        <v>138.90625</v>
      </c>
      <c r="G841" t="s">
        <v>20</v>
      </c>
      <c r="H841">
        <v>261</v>
      </c>
      <c r="I841" t="s">
        <v>21</v>
      </c>
      <c r="J841" t="s">
        <v>22</v>
      </c>
      <c r="K841">
        <v>1538024400</v>
      </c>
      <c r="L841">
        <v>1538802000</v>
      </c>
      <c r="M841" t="b">
        <v>0</v>
      </c>
      <c r="N841" t="b">
        <v>0</v>
      </c>
      <c r="O841" t="s">
        <v>33</v>
      </c>
      <c r="P841" t="s">
        <v>2042</v>
      </c>
      <c r="Q841" t="s">
        <v>2043</v>
      </c>
      <c r="R841" s="8">
        <f t="shared" si="131"/>
        <v>43370.208333333328</v>
      </c>
      <c r="S841" s="8" t="str">
        <f t="shared" si="132"/>
        <v>27</v>
      </c>
      <c r="T841" s="8" t="str">
        <f t="shared" si="139"/>
        <v>Sep</v>
      </c>
      <c r="U841" s="8" t="str">
        <f t="shared" si="133"/>
        <v>2018</v>
      </c>
      <c r="V841" s="8">
        <f t="shared" si="134"/>
        <v>43379.208333333328</v>
      </c>
      <c r="W841" t="str">
        <f t="shared" si="135"/>
        <v>06</v>
      </c>
      <c r="X841" t="str">
        <f t="shared" si="136"/>
        <v>10</v>
      </c>
      <c r="Y841" t="str">
        <f t="shared" si="137"/>
        <v>2018</v>
      </c>
      <c r="Z841" s="17">
        <f t="shared" si="138"/>
        <v>9</v>
      </c>
    </row>
    <row r="842" spans="1:26" x14ac:dyDescent="0.3">
      <c r="A842">
        <v>839</v>
      </c>
      <c r="B842" s="4" t="s">
        <v>1711</v>
      </c>
      <c r="C842" s="3" t="s">
        <v>1712</v>
      </c>
      <c r="D842">
        <v>7700</v>
      </c>
      <c r="E842">
        <v>14644</v>
      </c>
      <c r="F842" s="17">
        <f t="shared" si="130"/>
        <v>190.18181818181819</v>
      </c>
      <c r="G842" t="s">
        <v>20</v>
      </c>
      <c r="H842">
        <v>157</v>
      </c>
      <c r="I842" t="s">
        <v>21</v>
      </c>
      <c r="J842" t="s">
        <v>22</v>
      </c>
      <c r="K842">
        <v>1395032400</v>
      </c>
      <c r="L842">
        <v>1398920400</v>
      </c>
      <c r="M842" t="b">
        <v>0</v>
      </c>
      <c r="N842" t="b">
        <v>1</v>
      </c>
      <c r="O842" t="s">
        <v>42</v>
      </c>
      <c r="P842" t="s">
        <v>2044</v>
      </c>
      <c r="Q842" t="s">
        <v>2045</v>
      </c>
      <c r="R842" s="8">
        <f t="shared" si="131"/>
        <v>41715.208333333336</v>
      </c>
      <c r="S842" s="8" t="str">
        <f t="shared" si="132"/>
        <v>17</v>
      </c>
      <c r="T842" s="8" t="str">
        <f t="shared" si="139"/>
        <v>Mar</v>
      </c>
      <c r="U842" s="8" t="str">
        <f t="shared" si="133"/>
        <v>2014</v>
      </c>
      <c r="V842" s="8">
        <f t="shared" si="134"/>
        <v>41760.208333333336</v>
      </c>
      <c r="W842" t="str">
        <f t="shared" si="135"/>
        <v>01</v>
      </c>
      <c r="X842" t="str">
        <f t="shared" si="136"/>
        <v>05</v>
      </c>
      <c r="Y842" t="str">
        <f t="shared" si="137"/>
        <v>2014</v>
      </c>
      <c r="Z842" s="17">
        <f t="shared" si="138"/>
        <v>45</v>
      </c>
    </row>
    <row r="843" spans="1:26" x14ac:dyDescent="0.3">
      <c r="A843">
        <v>840</v>
      </c>
      <c r="B843" s="4" t="s">
        <v>1713</v>
      </c>
      <c r="C843" s="3" t="s">
        <v>1714</v>
      </c>
      <c r="D843">
        <v>116300</v>
      </c>
      <c r="E843">
        <v>116583</v>
      </c>
      <c r="F843" s="17">
        <f t="shared" si="130"/>
        <v>100.24333619948409</v>
      </c>
      <c r="G843" t="s">
        <v>20</v>
      </c>
      <c r="H843">
        <v>3533</v>
      </c>
      <c r="I843" t="s">
        <v>21</v>
      </c>
      <c r="J843" t="s">
        <v>22</v>
      </c>
      <c r="K843">
        <v>1405486800</v>
      </c>
      <c r="L843">
        <v>1405659600</v>
      </c>
      <c r="M843" t="b">
        <v>0</v>
      </c>
      <c r="N843" t="b">
        <v>1</v>
      </c>
      <c r="O843" t="s">
        <v>33</v>
      </c>
      <c r="P843" t="s">
        <v>2042</v>
      </c>
      <c r="Q843" t="s">
        <v>2043</v>
      </c>
      <c r="R843" s="8">
        <f t="shared" si="131"/>
        <v>41836.208333333336</v>
      </c>
      <c r="S843" s="8" t="str">
        <f t="shared" si="132"/>
        <v>16</v>
      </c>
      <c r="T843" s="8" t="str">
        <f t="shared" si="139"/>
        <v>Jul</v>
      </c>
      <c r="U843" s="8" t="str">
        <f t="shared" si="133"/>
        <v>2014</v>
      </c>
      <c r="V843" s="8">
        <f t="shared" si="134"/>
        <v>41838.208333333336</v>
      </c>
      <c r="W843" t="str">
        <f t="shared" si="135"/>
        <v>18</v>
      </c>
      <c r="X843" t="str">
        <f t="shared" si="136"/>
        <v>07</v>
      </c>
      <c r="Y843" t="str">
        <f t="shared" si="137"/>
        <v>2014</v>
      </c>
      <c r="Z843" s="17">
        <f t="shared" si="138"/>
        <v>2</v>
      </c>
    </row>
    <row r="844" spans="1:26" x14ac:dyDescent="0.3">
      <c r="A844">
        <v>841</v>
      </c>
      <c r="B844" s="4" t="s">
        <v>1715</v>
      </c>
      <c r="C844" s="3" t="s">
        <v>1716</v>
      </c>
      <c r="D844">
        <v>9100</v>
      </c>
      <c r="E844">
        <v>12991</v>
      </c>
      <c r="F844" s="17">
        <f t="shared" si="130"/>
        <v>142.75824175824175</v>
      </c>
      <c r="G844" t="s">
        <v>20</v>
      </c>
      <c r="H844">
        <v>155</v>
      </c>
      <c r="I844" t="s">
        <v>21</v>
      </c>
      <c r="J844" t="s">
        <v>22</v>
      </c>
      <c r="K844">
        <v>1455861600</v>
      </c>
      <c r="L844">
        <v>1457244000</v>
      </c>
      <c r="M844" t="b">
        <v>0</v>
      </c>
      <c r="N844" t="b">
        <v>0</v>
      </c>
      <c r="O844" t="s">
        <v>28</v>
      </c>
      <c r="P844" t="s">
        <v>2040</v>
      </c>
      <c r="Q844" t="s">
        <v>2041</v>
      </c>
      <c r="R844" s="8">
        <f t="shared" si="131"/>
        <v>42419.25</v>
      </c>
      <c r="S844" s="8" t="str">
        <f t="shared" si="132"/>
        <v>19</v>
      </c>
      <c r="T844" s="8" t="str">
        <f t="shared" si="139"/>
        <v>Feb</v>
      </c>
      <c r="U844" s="8" t="str">
        <f t="shared" si="133"/>
        <v>2016</v>
      </c>
      <c r="V844" s="8">
        <f t="shared" si="134"/>
        <v>42435.25</v>
      </c>
      <c r="W844" t="str">
        <f t="shared" si="135"/>
        <v>06</v>
      </c>
      <c r="X844" t="str">
        <f t="shared" si="136"/>
        <v>03</v>
      </c>
      <c r="Y844" t="str">
        <f t="shared" si="137"/>
        <v>2016</v>
      </c>
      <c r="Z844" s="17">
        <f t="shared" si="138"/>
        <v>16</v>
      </c>
    </row>
    <row r="845" spans="1:26" ht="31.2" x14ac:dyDescent="0.3">
      <c r="A845">
        <v>842</v>
      </c>
      <c r="B845" s="4" t="s">
        <v>1717</v>
      </c>
      <c r="C845" s="3" t="s">
        <v>1718</v>
      </c>
      <c r="D845">
        <v>1500</v>
      </c>
      <c r="E845">
        <v>8447</v>
      </c>
      <c r="F845" s="17">
        <f t="shared" si="130"/>
        <v>563.13333333333333</v>
      </c>
      <c r="G845" t="s">
        <v>20</v>
      </c>
      <c r="H845">
        <v>132</v>
      </c>
      <c r="I845" t="s">
        <v>107</v>
      </c>
      <c r="J845" t="s">
        <v>108</v>
      </c>
      <c r="K845">
        <v>1529038800</v>
      </c>
      <c r="L845">
        <v>1529298000</v>
      </c>
      <c r="M845" t="b">
        <v>0</v>
      </c>
      <c r="N845" t="b">
        <v>0</v>
      </c>
      <c r="O845" t="s">
        <v>65</v>
      </c>
      <c r="P845" t="s">
        <v>2040</v>
      </c>
      <c r="Q845" t="s">
        <v>2049</v>
      </c>
      <c r="R845" s="8">
        <f t="shared" si="131"/>
        <v>43266.208333333328</v>
      </c>
      <c r="S845" s="8" t="str">
        <f t="shared" si="132"/>
        <v>15</v>
      </c>
      <c r="T845" s="8" t="str">
        <f t="shared" si="139"/>
        <v>Jun</v>
      </c>
      <c r="U845" s="8" t="str">
        <f t="shared" si="133"/>
        <v>2018</v>
      </c>
      <c r="V845" s="8">
        <f t="shared" si="134"/>
        <v>43269.208333333328</v>
      </c>
      <c r="W845" t="str">
        <f t="shared" si="135"/>
        <v>18</v>
      </c>
      <c r="X845" t="str">
        <f t="shared" si="136"/>
        <v>06</v>
      </c>
      <c r="Y845" t="str">
        <f t="shared" si="137"/>
        <v>2018</v>
      </c>
      <c r="Z845" s="17">
        <f t="shared" si="138"/>
        <v>3</v>
      </c>
    </row>
    <row r="846" spans="1:26" ht="31.2" x14ac:dyDescent="0.3">
      <c r="A846">
        <v>843</v>
      </c>
      <c r="B846" s="4" t="s">
        <v>1719</v>
      </c>
      <c r="C846" s="3" t="s">
        <v>1720</v>
      </c>
      <c r="D846">
        <v>8800</v>
      </c>
      <c r="E846">
        <v>2703</v>
      </c>
      <c r="F846" s="17">
        <f t="shared" si="130"/>
        <v>30.715909090909086</v>
      </c>
      <c r="G846" t="s">
        <v>14</v>
      </c>
      <c r="H846">
        <v>33</v>
      </c>
      <c r="I846" t="s">
        <v>21</v>
      </c>
      <c r="J846" t="s">
        <v>22</v>
      </c>
      <c r="K846">
        <v>1535259600</v>
      </c>
      <c r="L846">
        <v>1535778000</v>
      </c>
      <c r="M846" t="b">
        <v>0</v>
      </c>
      <c r="N846" t="b">
        <v>0</v>
      </c>
      <c r="O846" t="s">
        <v>122</v>
      </c>
      <c r="P846" t="s">
        <v>2057</v>
      </c>
      <c r="Q846" t="s">
        <v>2058</v>
      </c>
      <c r="R846" s="8">
        <f t="shared" si="131"/>
        <v>43338.208333333328</v>
      </c>
      <c r="S846" s="8" t="str">
        <f t="shared" si="132"/>
        <v>26</v>
      </c>
      <c r="T846" s="8" t="str">
        <f t="shared" si="139"/>
        <v>Aug</v>
      </c>
      <c r="U846" s="8" t="str">
        <f t="shared" si="133"/>
        <v>2018</v>
      </c>
      <c r="V846" s="8">
        <f t="shared" si="134"/>
        <v>43344.208333333328</v>
      </c>
      <c r="W846" t="str">
        <f t="shared" si="135"/>
        <v>01</v>
      </c>
      <c r="X846" t="str">
        <f t="shared" si="136"/>
        <v>09</v>
      </c>
      <c r="Y846" t="str">
        <f t="shared" si="137"/>
        <v>2018</v>
      </c>
      <c r="Z846" s="17">
        <f t="shared" si="138"/>
        <v>6</v>
      </c>
    </row>
    <row r="847" spans="1:26" x14ac:dyDescent="0.3">
      <c r="A847">
        <v>844</v>
      </c>
      <c r="B847" s="4" t="s">
        <v>1721</v>
      </c>
      <c r="C847" s="3" t="s">
        <v>1722</v>
      </c>
      <c r="D847">
        <v>8800</v>
      </c>
      <c r="E847">
        <v>8747</v>
      </c>
      <c r="F847" s="17">
        <f t="shared" si="130"/>
        <v>99.39772727272728</v>
      </c>
      <c r="G847" t="s">
        <v>74</v>
      </c>
      <c r="H847">
        <v>94</v>
      </c>
      <c r="I847" t="s">
        <v>21</v>
      </c>
      <c r="J847" t="s">
        <v>22</v>
      </c>
      <c r="K847">
        <v>1327212000</v>
      </c>
      <c r="L847">
        <v>1327471200</v>
      </c>
      <c r="M847" t="b">
        <v>0</v>
      </c>
      <c r="N847" t="b">
        <v>0</v>
      </c>
      <c r="O847" t="s">
        <v>42</v>
      </c>
      <c r="P847" t="s">
        <v>2044</v>
      </c>
      <c r="Q847" t="s">
        <v>2045</v>
      </c>
      <c r="R847" s="8">
        <f t="shared" si="131"/>
        <v>40930.25</v>
      </c>
      <c r="S847" s="8" t="str">
        <f t="shared" si="132"/>
        <v>22</v>
      </c>
      <c r="T847" s="8" t="str">
        <f t="shared" si="139"/>
        <v>Jan</v>
      </c>
      <c r="U847" s="8" t="str">
        <f t="shared" si="133"/>
        <v>2012</v>
      </c>
      <c r="V847" s="8">
        <f t="shared" si="134"/>
        <v>40933.25</v>
      </c>
      <c r="W847" t="str">
        <f t="shared" si="135"/>
        <v>25</v>
      </c>
      <c r="X847" t="str">
        <f t="shared" si="136"/>
        <v>01</v>
      </c>
      <c r="Y847" t="str">
        <f t="shared" si="137"/>
        <v>2012</v>
      </c>
      <c r="Z847" s="17">
        <f t="shared" si="138"/>
        <v>3</v>
      </c>
    </row>
    <row r="848" spans="1:26" x14ac:dyDescent="0.3">
      <c r="A848">
        <v>845</v>
      </c>
      <c r="B848" s="4" t="s">
        <v>1723</v>
      </c>
      <c r="C848" s="3" t="s">
        <v>1724</v>
      </c>
      <c r="D848">
        <v>69900</v>
      </c>
      <c r="E848">
        <v>138087</v>
      </c>
      <c r="F848" s="17">
        <f t="shared" si="130"/>
        <v>197.54935622317598</v>
      </c>
      <c r="G848" t="s">
        <v>20</v>
      </c>
      <c r="H848">
        <v>1354</v>
      </c>
      <c r="I848" t="s">
        <v>40</v>
      </c>
      <c r="J848" t="s">
        <v>41</v>
      </c>
      <c r="K848">
        <v>1526360400</v>
      </c>
      <c r="L848">
        <v>1529557200</v>
      </c>
      <c r="M848" t="b">
        <v>0</v>
      </c>
      <c r="N848" t="b">
        <v>0</v>
      </c>
      <c r="O848" t="s">
        <v>28</v>
      </c>
      <c r="P848" t="s">
        <v>2040</v>
      </c>
      <c r="Q848" t="s">
        <v>2041</v>
      </c>
      <c r="R848" s="8">
        <f t="shared" si="131"/>
        <v>43235.208333333328</v>
      </c>
      <c r="S848" s="8" t="str">
        <f t="shared" si="132"/>
        <v>15</v>
      </c>
      <c r="T848" s="8" t="str">
        <f t="shared" si="139"/>
        <v>May</v>
      </c>
      <c r="U848" s="8" t="str">
        <f t="shared" si="133"/>
        <v>2018</v>
      </c>
      <c r="V848" s="8">
        <f t="shared" si="134"/>
        <v>43272.208333333328</v>
      </c>
      <c r="W848" t="str">
        <f t="shared" si="135"/>
        <v>21</v>
      </c>
      <c r="X848" t="str">
        <f t="shared" si="136"/>
        <v>06</v>
      </c>
      <c r="Y848" t="str">
        <f t="shared" si="137"/>
        <v>2018</v>
      </c>
      <c r="Z848" s="17">
        <f t="shared" si="138"/>
        <v>37</v>
      </c>
    </row>
    <row r="849" spans="1:26" x14ac:dyDescent="0.3">
      <c r="A849">
        <v>846</v>
      </c>
      <c r="B849" s="4" t="s">
        <v>1725</v>
      </c>
      <c r="C849" s="3" t="s">
        <v>1726</v>
      </c>
      <c r="D849">
        <v>1000</v>
      </c>
      <c r="E849">
        <v>5085</v>
      </c>
      <c r="F849" s="17">
        <f t="shared" si="130"/>
        <v>508.5</v>
      </c>
      <c r="G849" t="s">
        <v>20</v>
      </c>
      <c r="H849">
        <v>48</v>
      </c>
      <c r="I849" t="s">
        <v>21</v>
      </c>
      <c r="J849" t="s">
        <v>22</v>
      </c>
      <c r="K849">
        <v>1532149200</v>
      </c>
      <c r="L849">
        <v>1535259600</v>
      </c>
      <c r="M849" t="b">
        <v>1</v>
      </c>
      <c r="N849" t="b">
        <v>1</v>
      </c>
      <c r="O849" t="s">
        <v>28</v>
      </c>
      <c r="P849" t="s">
        <v>2040</v>
      </c>
      <c r="Q849" t="s">
        <v>2041</v>
      </c>
      <c r="R849" s="8">
        <f t="shared" si="131"/>
        <v>43302.208333333328</v>
      </c>
      <c r="S849" s="8" t="str">
        <f t="shared" si="132"/>
        <v>21</v>
      </c>
      <c r="T849" s="8" t="str">
        <f t="shared" si="139"/>
        <v>Jul</v>
      </c>
      <c r="U849" s="8" t="str">
        <f t="shared" si="133"/>
        <v>2018</v>
      </c>
      <c r="V849" s="8">
        <f t="shared" si="134"/>
        <v>43338.208333333328</v>
      </c>
      <c r="W849" t="str">
        <f t="shared" si="135"/>
        <v>26</v>
      </c>
      <c r="X849" t="str">
        <f t="shared" si="136"/>
        <v>08</v>
      </c>
      <c r="Y849" t="str">
        <f t="shared" si="137"/>
        <v>2018</v>
      </c>
      <c r="Z849" s="17">
        <f t="shared" si="138"/>
        <v>36</v>
      </c>
    </row>
    <row r="850" spans="1:26" x14ac:dyDescent="0.3">
      <c r="A850">
        <v>847</v>
      </c>
      <c r="B850" s="4" t="s">
        <v>1727</v>
      </c>
      <c r="C850" s="3" t="s">
        <v>1728</v>
      </c>
      <c r="D850">
        <v>4700</v>
      </c>
      <c r="E850">
        <v>11174</v>
      </c>
      <c r="F850" s="17">
        <f t="shared" si="130"/>
        <v>237.74468085106383</v>
      </c>
      <c r="G850" t="s">
        <v>20</v>
      </c>
      <c r="H850">
        <v>110</v>
      </c>
      <c r="I850" t="s">
        <v>21</v>
      </c>
      <c r="J850" t="s">
        <v>22</v>
      </c>
      <c r="K850">
        <v>1515304800</v>
      </c>
      <c r="L850">
        <v>1515564000</v>
      </c>
      <c r="M850" t="b">
        <v>0</v>
      </c>
      <c r="N850" t="b">
        <v>0</v>
      </c>
      <c r="O850" t="s">
        <v>17</v>
      </c>
      <c r="P850" t="s">
        <v>2036</v>
      </c>
      <c r="Q850" t="s">
        <v>2037</v>
      </c>
      <c r="R850" s="8">
        <f t="shared" si="131"/>
        <v>43107.25</v>
      </c>
      <c r="S850" s="8" t="str">
        <f t="shared" si="132"/>
        <v>07</v>
      </c>
      <c r="T850" s="8" t="str">
        <f t="shared" si="139"/>
        <v>Jan</v>
      </c>
      <c r="U850" s="8" t="str">
        <f t="shared" si="133"/>
        <v>2018</v>
      </c>
      <c r="V850" s="8">
        <f t="shared" si="134"/>
        <v>43110.25</v>
      </c>
      <c r="W850" t="str">
        <f t="shared" si="135"/>
        <v>10</v>
      </c>
      <c r="X850" t="str">
        <f t="shared" si="136"/>
        <v>01</v>
      </c>
      <c r="Y850" t="str">
        <f t="shared" si="137"/>
        <v>2018</v>
      </c>
      <c r="Z850" s="17">
        <f t="shared" si="138"/>
        <v>3</v>
      </c>
    </row>
    <row r="851" spans="1:26" x14ac:dyDescent="0.3">
      <c r="A851">
        <v>848</v>
      </c>
      <c r="B851" s="4" t="s">
        <v>1729</v>
      </c>
      <c r="C851" s="3" t="s">
        <v>1730</v>
      </c>
      <c r="D851">
        <v>3200</v>
      </c>
      <c r="E851">
        <v>10831</v>
      </c>
      <c r="F851" s="17">
        <f t="shared" si="130"/>
        <v>338.46875</v>
      </c>
      <c r="G851" t="s">
        <v>20</v>
      </c>
      <c r="H851">
        <v>172</v>
      </c>
      <c r="I851" t="s">
        <v>21</v>
      </c>
      <c r="J851" t="s">
        <v>22</v>
      </c>
      <c r="K851">
        <v>1276318800</v>
      </c>
      <c r="L851">
        <v>1277096400</v>
      </c>
      <c r="M851" t="b">
        <v>0</v>
      </c>
      <c r="N851" t="b">
        <v>0</v>
      </c>
      <c r="O851" t="s">
        <v>53</v>
      </c>
      <c r="P851" t="s">
        <v>2044</v>
      </c>
      <c r="Q851" t="s">
        <v>2047</v>
      </c>
      <c r="R851" s="8">
        <f t="shared" si="131"/>
        <v>40341.208333333336</v>
      </c>
      <c r="S851" s="8" t="str">
        <f t="shared" si="132"/>
        <v>12</v>
      </c>
      <c r="T851" s="8" t="str">
        <f t="shared" si="139"/>
        <v>Jun</v>
      </c>
      <c r="U851" s="8" t="str">
        <f t="shared" si="133"/>
        <v>2010</v>
      </c>
      <c r="V851" s="8">
        <f t="shared" si="134"/>
        <v>40350.208333333336</v>
      </c>
      <c r="W851" t="str">
        <f t="shared" si="135"/>
        <v>21</v>
      </c>
      <c r="X851" t="str">
        <f t="shared" si="136"/>
        <v>06</v>
      </c>
      <c r="Y851" t="str">
        <f t="shared" si="137"/>
        <v>2010</v>
      </c>
      <c r="Z851" s="17">
        <f t="shared" si="138"/>
        <v>9</v>
      </c>
    </row>
    <row r="852" spans="1:26" ht="31.2" x14ac:dyDescent="0.3">
      <c r="A852">
        <v>849</v>
      </c>
      <c r="B852" s="4" t="s">
        <v>1731</v>
      </c>
      <c r="C852" s="3" t="s">
        <v>1732</v>
      </c>
      <c r="D852">
        <v>6700</v>
      </c>
      <c r="E852">
        <v>8917</v>
      </c>
      <c r="F852" s="17">
        <f t="shared" si="130"/>
        <v>133.08955223880596</v>
      </c>
      <c r="G852" t="s">
        <v>20</v>
      </c>
      <c r="H852">
        <v>307</v>
      </c>
      <c r="I852" t="s">
        <v>21</v>
      </c>
      <c r="J852" t="s">
        <v>22</v>
      </c>
      <c r="K852">
        <v>1328767200</v>
      </c>
      <c r="L852">
        <v>1329026400</v>
      </c>
      <c r="M852" t="b">
        <v>0</v>
      </c>
      <c r="N852" t="b">
        <v>1</v>
      </c>
      <c r="O852" t="s">
        <v>60</v>
      </c>
      <c r="P852" t="s">
        <v>2038</v>
      </c>
      <c r="Q852" t="s">
        <v>2048</v>
      </c>
      <c r="R852" s="8">
        <f t="shared" si="131"/>
        <v>40948.25</v>
      </c>
      <c r="S852" s="8" t="str">
        <f t="shared" si="132"/>
        <v>09</v>
      </c>
      <c r="T852" s="8" t="str">
        <f t="shared" si="139"/>
        <v>Feb</v>
      </c>
      <c r="U852" s="8" t="str">
        <f t="shared" si="133"/>
        <v>2012</v>
      </c>
      <c r="V852" s="8">
        <f t="shared" si="134"/>
        <v>40951.25</v>
      </c>
      <c r="W852" t="str">
        <f t="shared" si="135"/>
        <v>12</v>
      </c>
      <c r="X852" t="str">
        <f t="shared" si="136"/>
        <v>02</v>
      </c>
      <c r="Y852" t="str">
        <f t="shared" si="137"/>
        <v>2012</v>
      </c>
      <c r="Z852" s="17">
        <f t="shared" si="138"/>
        <v>3</v>
      </c>
    </row>
    <row r="853" spans="1:26" ht="31.2" x14ac:dyDescent="0.3">
      <c r="A853">
        <v>850</v>
      </c>
      <c r="B853" s="4" t="s">
        <v>1733</v>
      </c>
      <c r="C853" s="3" t="s">
        <v>1734</v>
      </c>
      <c r="D853">
        <v>100</v>
      </c>
      <c r="E853">
        <v>1</v>
      </c>
      <c r="F853" s="17">
        <f t="shared" si="130"/>
        <v>1</v>
      </c>
      <c r="G853" t="s">
        <v>14</v>
      </c>
      <c r="H853">
        <v>1</v>
      </c>
      <c r="I853" t="s">
        <v>21</v>
      </c>
      <c r="J853" t="s">
        <v>22</v>
      </c>
      <c r="K853">
        <v>1321682400</v>
      </c>
      <c r="L853">
        <v>1322978400</v>
      </c>
      <c r="M853" t="b">
        <v>1</v>
      </c>
      <c r="N853" t="b">
        <v>0</v>
      </c>
      <c r="O853" t="s">
        <v>23</v>
      </c>
      <c r="P853" t="s">
        <v>2038</v>
      </c>
      <c r="Q853" t="s">
        <v>2039</v>
      </c>
      <c r="R853" s="8">
        <f t="shared" si="131"/>
        <v>40866.25</v>
      </c>
      <c r="S853" s="8" t="str">
        <f t="shared" si="132"/>
        <v>19</v>
      </c>
      <c r="T853" s="8" t="str">
        <f t="shared" si="139"/>
        <v>Nov</v>
      </c>
      <c r="U853" s="8" t="str">
        <f t="shared" si="133"/>
        <v>2011</v>
      </c>
      <c r="V853" s="8">
        <f t="shared" si="134"/>
        <v>40881.25</v>
      </c>
      <c r="W853" t="str">
        <f t="shared" si="135"/>
        <v>04</v>
      </c>
      <c r="X853" t="str">
        <f t="shared" si="136"/>
        <v>12</v>
      </c>
      <c r="Y853" t="str">
        <f t="shared" si="137"/>
        <v>2011</v>
      </c>
      <c r="Z853" s="17">
        <f t="shared" si="138"/>
        <v>15</v>
      </c>
    </row>
    <row r="854" spans="1:26" ht="31.2" x14ac:dyDescent="0.3">
      <c r="A854">
        <v>851</v>
      </c>
      <c r="B854" s="4" t="s">
        <v>1735</v>
      </c>
      <c r="C854" s="3" t="s">
        <v>1736</v>
      </c>
      <c r="D854">
        <v>6000</v>
      </c>
      <c r="E854">
        <v>12468</v>
      </c>
      <c r="F854" s="17">
        <f t="shared" si="130"/>
        <v>207.79999999999998</v>
      </c>
      <c r="G854" t="s">
        <v>20</v>
      </c>
      <c r="H854">
        <v>160</v>
      </c>
      <c r="I854" t="s">
        <v>21</v>
      </c>
      <c r="J854" t="s">
        <v>22</v>
      </c>
      <c r="K854">
        <v>1335934800</v>
      </c>
      <c r="L854">
        <v>1338786000</v>
      </c>
      <c r="M854" t="b">
        <v>0</v>
      </c>
      <c r="N854" t="b">
        <v>0</v>
      </c>
      <c r="O854" t="s">
        <v>50</v>
      </c>
      <c r="P854" t="s">
        <v>2038</v>
      </c>
      <c r="Q854" t="s">
        <v>2046</v>
      </c>
      <c r="R854" s="8">
        <f t="shared" si="131"/>
        <v>41031.208333333336</v>
      </c>
      <c r="S854" s="8" t="str">
        <f t="shared" si="132"/>
        <v>02</v>
      </c>
      <c r="T854" s="8" t="str">
        <f t="shared" si="139"/>
        <v>May</v>
      </c>
      <c r="U854" s="8" t="str">
        <f t="shared" si="133"/>
        <v>2012</v>
      </c>
      <c r="V854" s="8">
        <f t="shared" si="134"/>
        <v>41064.208333333336</v>
      </c>
      <c r="W854" t="str">
        <f t="shared" si="135"/>
        <v>04</v>
      </c>
      <c r="X854" t="str">
        <f t="shared" si="136"/>
        <v>06</v>
      </c>
      <c r="Y854" t="str">
        <f t="shared" si="137"/>
        <v>2012</v>
      </c>
      <c r="Z854" s="17">
        <f t="shared" si="138"/>
        <v>33</v>
      </c>
    </row>
    <row r="855" spans="1:26" ht="31.2" x14ac:dyDescent="0.3">
      <c r="A855">
        <v>852</v>
      </c>
      <c r="B855" s="4" t="s">
        <v>1737</v>
      </c>
      <c r="C855" s="3" t="s">
        <v>1738</v>
      </c>
      <c r="D855">
        <v>4900</v>
      </c>
      <c r="E855">
        <v>2505</v>
      </c>
      <c r="F855" s="17">
        <f t="shared" si="130"/>
        <v>51.122448979591837</v>
      </c>
      <c r="G855" t="s">
        <v>14</v>
      </c>
      <c r="H855">
        <v>31</v>
      </c>
      <c r="I855" t="s">
        <v>21</v>
      </c>
      <c r="J855" t="s">
        <v>22</v>
      </c>
      <c r="K855">
        <v>1310792400</v>
      </c>
      <c r="L855">
        <v>1311656400</v>
      </c>
      <c r="M855" t="b">
        <v>0</v>
      </c>
      <c r="N855" t="b">
        <v>1</v>
      </c>
      <c r="O855" t="s">
        <v>89</v>
      </c>
      <c r="P855" t="s">
        <v>2053</v>
      </c>
      <c r="Q855" t="s">
        <v>2054</v>
      </c>
      <c r="R855" s="8">
        <f t="shared" si="131"/>
        <v>40740.208333333336</v>
      </c>
      <c r="S855" s="8" t="str">
        <f t="shared" si="132"/>
        <v>16</v>
      </c>
      <c r="T855" s="8" t="str">
        <f t="shared" si="139"/>
        <v>Jul</v>
      </c>
      <c r="U855" s="8" t="str">
        <f t="shared" si="133"/>
        <v>2011</v>
      </c>
      <c r="V855" s="8">
        <f t="shared" si="134"/>
        <v>40750.208333333336</v>
      </c>
      <c r="W855" t="str">
        <f t="shared" si="135"/>
        <v>26</v>
      </c>
      <c r="X855" t="str">
        <f t="shared" si="136"/>
        <v>07</v>
      </c>
      <c r="Y855" t="str">
        <f t="shared" si="137"/>
        <v>2011</v>
      </c>
      <c r="Z855" s="17">
        <f t="shared" si="138"/>
        <v>10</v>
      </c>
    </row>
    <row r="856" spans="1:26" x14ac:dyDescent="0.3">
      <c r="A856">
        <v>853</v>
      </c>
      <c r="B856" s="4" t="s">
        <v>1739</v>
      </c>
      <c r="C856" s="3" t="s">
        <v>1740</v>
      </c>
      <c r="D856">
        <v>17100</v>
      </c>
      <c r="E856">
        <v>111502</v>
      </c>
      <c r="F856" s="17">
        <f t="shared" si="130"/>
        <v>652.05847953216369</v>
      </c>
      <c r="G856" t="s">
        <v>20</v>
      </c>
      <c r="H856">
        <v>1467</v>
      </c>
      <c r="I856" t="s">
        <v>15</v>
      </c>
      <c r="J856" t="s">
        <v>16</v>
      </c>
      <c r="K856">
        <v>1308546000</v>
      </c>
      <c r="L856">
        <v>1308978000</v>
      </c>
      <c r="M856" t="b">
        <v>0</v>
      </c>
      <c r="N856" t="b">
        <v>1</v>
      </c>
      <c r="O856" t="s">
        <v>60</v>
      </c>
      <c r="P856" t="s">
        <v>2038</v>
      </c>
      <c r="Q856" t="s">
        <v>2048</v>
      </c>
      <c r="R856" s="8">
        <f t="shared" si="131"/>
        <v>40714.208333333336</v>
      </c>
      <c r="S856" s="8" t="str">
        <f t="shared" si="132"/>
        <v>20</v>
      </c>
      <c r="T856" s="8" t="str">
        <f t="shared" si="139"/>
        <v>Jun</v>
      </c>
      <c r="U856" s="8" t="str">
        <f t="shared" si="133"/>
        <v>2011</v>
      </c>
      <c r="V856" s="8">
        <f t="shared" si="134"/>
        <v>40719.208333333336</v>
      </c>
      <c r="W856" t="str">
        <f t="shared" si="135"/>
        <v>25</v>
      </c>
      <c r="X856" t="str">
        <f t="shared" si="136"/>
        <v>06</v>
      </c>
      <c r="Y856" t="str">
        <f t="shared" si="137"/>
        <v>2011</v>
      </c>
      <c r="Z856" s="17">
        <f t="shared" si="138"/>
        <v>5</v>
      </c>
    </row>
    <row r="857" spans="1:26" ht="31.2" x14ac:dyDescent="0.3">
      <c r="A857">
        <v>854</v>
      </c>
      <c r="B857" s="4" t="s">
        <v>1741</v>
      </c>
      <c r="C857" s="3" t="s">
        <v>1742</v>
      </c>
      <c r="D857">
        <v>171000</v>
      </c>
      <c r="E857">
        <v>194309</v>
      </c>
      <c r="F857" s="17">
        <f t="shared" si="130"/>
        <v>113.63099415204678</v>
      </c>
      <c r="G857" t="s">
        <v>20</v>
      </c>
      <c r="H857">
        <v>2662</v>
      </c>
      <c r="I857" t="s">
        <v>15</v>
      </c>
      <c r="J857" t="s">
        <v>16</v>
      </c>
      <c r="K857">
        <v>1574056800</v>
      </c>
      <c r="L857">
        <v>1576389600</v>
      </c>
      <c r="M857" t="b">
        <v>0</v>
      </c>
      <c r="N857" t="b">
        <v>0</v>
      </c>
      <c r="O857" t="s">
        <v>119</v>
      </c>
      <c r="P857" t="s">
        <v>2050</v>
      </c>
      <c r="Q857" t="s">
        <v>2056</v>
      </c>
      <c r="R857" s="8">
        <f t="shared" si="131"/>
        <v>43787.25</v>
      </c>
      <c r="S857" s="8" t="str">
        <f t="shared" si="132"/>
        <v>18</v>
      </c>
      <c r="T857" s="8" t="str">
        <f t="shared" si="139"/>
        <v>Nov</v>
      </c>
      <c r="U857" s="8" t="str">
        <f t="shared" si="133"/>
        <v>2019</v>
      </c>
      <c r="V857" s="8">
        <f t="shared" si="134"/>
        <v>43814.25</v>
      </c>
      <c r="W857" t="str">
        <f t="shared" si="135"/>
        <v>15</v>
      </c>
      <c r="X857" t="str">
        <f t="shared" si="136"/>
        <v>12</v>
      </c>
      <c r="Y857" t="str">
        <f t="shared" si="137"/>
        <v>2019</v>
      </c>
      <c r="Z857" s="17">
        <f t="shared" si="138"/>
        <v>27</v>
      </c>
    </row>
    <row r="858" spans="1:26" x14ac:dyDescent="0.3">
      <c r="A858">
        <v>855</v>
      </c>
      <c r="B858" s="4" t="s">
        <v>1743</v>
      </c>
      <c r="C858" s="3" t="s">
        <v>1744</v>
      </c>
      <c r="D858">
        <v>23400</v>
      </c>
      <c r="E858">
        <v>23956</v>
      </c>
      <c r="F858" s="17">
        <f t="shared" si="130"/>
        <v>102.37606837606839</v>
      </c>
      <c r="G858" t="s">
        <v>20</v>
      </c>
      <c r="H858">
        <v>452</v>
      </c>
      <c r="I858" t="s">
        <v>26</v>
      </c>
      <c r="J858" t="s">
        <v>27</v>
      </c>
      <c r="K858">
        <v>1308373200</v>
      </c>
      <c r="L858">
        <v>1311051600</v>
      </c>
      <c r="M858" t="b">
        <v>0</v>
      </c>
      <c r="N858" t="b">
        <v>0</v>
      </c>
      <c r="O858" t="s">
        <v>33</v>
      </c>
      <c r="P858" t="s">
        <v>2042</v>
      </c>
      <c r="Q858" t="s">
        <v>2043</v>
      </c>
      <c r="R858" s="8">
        <f t="shared" si="131"/>
        <v>40712.208333333336</v>
      </c>
      <c r="S858" s="8" t="str">
        <f t="shared" si="132"/>
        <v>18</v>
      </c>
      <c r="T858" s="8" t="str">
        <f t="shared" si="139"/>
        <v>Jun</v>
      </c>
      <c r="U858" s="8" t="str">
        <f t="shared" si="133"/>
        <v>2011</v>
      </c>
      <c r="V858" s="8">
        <f t="shared" si="134"/>
        <v>40743.208333333336</v>
      </c>
      <c r="W858" t="str">
        <f t="shared" si="135"/>
        <v>19</v>
      </c>
      <c r="X858" t="str">
        <f t="shared" si="136"/>
        <v>07</v>
      </c>
      <c r="Y858" t="str">
        <f t="shared" si="137"/>
        <v>2011</v>
      </c>
      <c r="Z858" s="17">
        <f t="shared" si="138"/>
        <v>31</v>
      </c>
    </row>
    <row r="859" spans="1:26" x14ac:dyDescent="0.3">
      <c r="A859">
        <v>856</v>
      </c>
      <c r="B859" s="4" t="s">
        <v>1599</v>
      </c>
      <c r="C859" s="3" t="s">
        <v>1745</v>
      </c>
      <c r="D859">
        <v>2400</v>
      </c>
      <c r="E859">
        <v>8558</v>
      </c>
      <c r="F859" s="17">
        <f t="shared" si="130"/>
        <v>356.58333333333331</v>
      </c>
      <c r="G859" t="s">
        <v>20</v>
      </c>
      <c r="H859">
        <v>158</v>
      </c>
      <c r="I859" t="s">
        <v>21</v>
      </c>
      <c r="J859" t="s">
        <v>22</v>
      </c>
      <c r="K859">
        <v>1335243600</v>
      </c>
      <c r="L859">
        <v>1336712400</v>
      </c>
      <c r="M859" t="b">
        <v>0</v>
      </c>
      <c r="N859" t="b">
        <v>0</v>
      </c>
      <c r="O859" t="s">
        <v>17</v>
      </c>
      <c r="P859" t="s">
        <v>2036</v>
      </c>
      <c r="Q859" t="s">
        <v>2037</v>
      </c>
      <c r="R859" s="8">
        <f t="shared" si="131"/>
        <v>41023.208333333336</v>
      </c>
      <c r="S859" s="8" t="str">
        <f t="shared" si="132"/>
        <v>24</v>
      </c>
      <c r="T859" s="8" t="str">
        <f t="shared" si="139"/>
        <v>Apr</v>
      </c>
      <c r="U859" s="8" t="str">
        <f t="shared" si="133"/>
        <v>2012</v>
      </c>
      <c r="V859" s="8">
        <f t="shared" si="134"/>
        <v>41040.208333333336</v>
      </c>
      <c r="W859" t="str">
        <f t="shared" si="135"/>
        <v>11</v>
      </c>
      <c r="X859" t="str">
        <f t="shared" si="136"/>
        <v>05</v>
      </c>
      <c r="Y859" t="str">
        <f t="shared" si="137"/>
        <v>2012</v>
      </c>
      <c r="Z859" s="17">
        <f t="shared" si="138"/>
        <v>17</v>
      </c>
    </row>
    <row r="860" spans="1:26" ht="31.2" x14ac:dyDescent="0.3">
      <c r="A860">
        <v>857</v>
      </c>
      <c r="B860" s="4" t="s">
        <v>1746</v>
      </c>
      <c r="C860" s="3" t="s">
        <v>1747</v>
      </c>
      <c r="D860">
        <v>5300</v>
      </c>
      <c r="E860">
        <v>7413</v>
      </c>
      <c r="F860" s="17">
        <f t="shared" si="130"/>
        <v>139.86792452830187</v>
      </c>
      <c r="G860" t="s">
        <v>20</v>
      </c>
      <c r="H860">
        <v>225</v>
      </c>
      <c r="I860" t="s">
        <v>98</v>
      </c>
      <c r="J860" t="s">
        <v>99</v>
      </c>
      <c r="K860">
        <v>1328421600</v>
      </c>
      <c r="L860">
        <v>1330408800</v>
      </c>
      <c r="M860" t="b">
        <v>1</v>
      </c>
      <c r="N860" t="b">
        <v>0</v>
      </c>
      <c r="O860" t="s">
        <v>100</v>
      </c>
      <c r="P860" t="s">
        <v>2044</v>
      </c>
      <c r="Q860" t="s">
        <v>2055</v>
      </c>
      <c r="R860" s="8">
        <f t="shared" si="131"/>
        <v>40944.25</v>
      </c>
      <c r="S860" s="8" t="str">
        <f t="shared" si="132"/>
        <v>05</v>
      </c>
      <c r="T860" s="8" t="str">
        <f t="shared" si="139"/>
        <v>Feb</v>
      </c>
      <c r="U860" s="8" t="str">
        <f t="shared" si="133"/>
        <v>2012</v>
      </c>
      <c r="V860" s="8">
        <f t="shared" si="134"/>
        <v>40967.25</v>
      </c>
      <c r="W860" t="str">
        <f t="shared" si="135"/>
        <v>28</v>
      </c>
      <c r="X860" t="str">
        <f t="shared" si="136"/>
        <v>02</v>
      </c>
      <c r="Y860" t="str">
        <f t="shared" si="137"/>
        <v>2012</v>
      </c>
      <c r="Z860" s="17">
        <f t="shared" si="138"/>
        <v>23</v>
      </c>
    </row>
    <row r="861" spans="1:26" ht="31.2" x14ac:dyDescent="0.3">
      <c r="A861">
        <v>858</v>
      </c>
      <c r="B861" s="4" t="s">
        <v>1748</v>
      </c>
      <c r="C861" s="3" t="s">
        <v>1749</v>
      </c>
      <c r="D861">
        <v>4000</v>
      </c>
      <c r="E861">
        <v>2778</v>
      </c>
      <c r="F861" s="17">
        <f t="shared" si="130"/>
        <v>69.45</v>
      </c>
      <c r="G861" t="s">
        <v>14</v>
      </c>
      <c r="H861">
        <v>35</v>
      </c>
      <c r="I861" t="s">
        <v>21</v>
      </c>
      <c r="J861" t="s">
        <v>22</v>
      </c>
      <c r="K861">
        <v>1524286800</v>
      </c>
      <c r="L861">
        <v>1524891600</v>
      </c>
      <c r="M861" t="b">
        <v>1</v>
      </c>
      <c r="N861" t="b">
        <v>0</v>
      </c>
      <c r="O861" t="s">
        <v>17</v>
      </c>
      <c r="P861" t="s">
        <v>2036</v>
      </c>
      <c r="Q861" t="s">
        <v>2037</v>
      </c>
      <c r="R861" s="8">
        <f t="shared" si="131"/>
        <v>43211.208333333328</v>
      </c>
      <c r="S861" s="8" t="str">
        <f t="shared" si="132"/>
        <v>21</v>
      </c>
      <c r="T861" s="8" t="str">
        <f t="shared" si="139"/>
        <v>Apr</v>
      </c>
      <c r="U861" s="8" t="str">
        <f t="shared" si="133"/>
        <v>2018</v>
      </c>
      <c r="V861" s="8">
        <f t="shared" si="134"/>
        <v>43218.208333333328</v>
      </c>
      <c r="W861" t="str">
        <f t="shared" si="135"/>
        <v>28</v>
      </c>
      <c r="X861" t="str">
        <f t="shared" si="136"/>
        <v>04</v>
      </c>
      <c r="Y861" t="str">
        <f t="shared" si="137"/>
        <v>2018</v>
      </c>
      <c r="Z861" s="17">
        <f t="shared" si="138"/>
        <v>7</v>
      </c>
    </row>
    <row r="862" spans="1:26" ht="31.2" x14ac:dyDescent="0.3">
      <c r="A862">
        <v>859</v>
      </c>
      <c r="B862" s="4" t="s">
        <v>1750</v>
      </c>
      <c r="C862" s="3" t="s">
        <v>1751</v>
      </c>
      <c r="D862">
        <v>7300</v>
      </c>
      <c r="E862">
        <v>2594</v>
      </c>
      <c r="F862" s="17">
        <f t="shared" si="130"/>
        <v>35.534246575342465</v>
      </c>
      <c r="G862" t="s">
        <v>14</v>
      </c>
      <c r="H862">
        <v>63</v>
      </c>
      <c r="I862" t="s">
        <v>21</v>
      </c>
      <c r="J862" t="s">
        <v>22</v>
      </c>
      <c r="K862">
        <v>1362117600</v>
      </c>
      <c r="L862">
        <v>1363669200</v>
      </c>
      <c r="M862" t="b">
        <v>0</v>
      </c>
      <c r="N862" t="b">
        <v>1</v>
      </c>
      <c r="O862" t="s">
        <v>33</v>
      </c>
      <c r="P862" t="s">
        <v>2042</v>
      </c>
      <c r="Q862" t="s">
        <v>2043</v>
      </c>
      <c r="R862" s="8">
        <f t="shared" si="131"/>
        <v>41334.25</v>
      </c>
      <c r="S862" s="8" t="str">
        <f t="shared" si="132"/>
        <v>01</v>
      </c>
      <c r="T862" s="8" t="str">
        <f t="shared" si="139"/>
        <v>Mar</v>
      </c>
      <c r="U862" s="8" t="str">
        <f t="shared" si="133"/>
        <v>2013</v>
      </c>
      <c r="V862" s="8">
        <f t="shared" si="134"/>
        <v>41352.208333333336</v>
      </c>
      <c r="W862" t="str">
        <f t="shared" si="135"/>
        <v>19</v>
      </c>
      <c r="X862" t="str">
        <f t="shared" si="136"/>
        <v>03</v>
      </c>
      <c r="Y862" t="str">
        <f t="shared" si="137"/>
        <v>2013</v>
      </c>
      <c r="Z862" s="17">
        <f t="shared" si="138"/>
        <v>17.958333333335759</v>
      </c>
    </row>
    <row r="863" spans="1:26" ht="31.2" x14ac:dyDescent="0.3">
      <c r="A863">
        <v>860</v>
      </c>
      <c r="B863" s="4" t="s">
        <v>1752</v>
      </c>
      <c r="C863" s="3" t="s">
        <v>1753</v>
      </c>
      <c r="D863">
        <v>2000</v>
      </c>
      <c r="E863">
        <v>5033</v>
      </c>
      <c r="F863" s="17">
        <f t="shared" si="130"/>
        <v>251.65</v>
      </c>
      <c r="G863" t="s">
        <v>20</v>
      </c>
      <c r="H863">
        <v>65</v>
      </c>
      <c r="I863" t="s">
        <v>21</v>
      </c>
      <c r="J863" t="s">
        <v>22</v>
      </c>
      <c r="K863">
        <v>1550556000</v>
      </c>
      <c r="L863">
        <v>1551420000</v>
      </c>
      <c r="M863" t="b">
        <v>0</v>
      </c>
      <c r="N863" t="b">
        <v>1</v>
      </c>
      <c r="O863" t="s">
        <v>65</v>
      </c>
      <c r="P863" t="s">
        <v>2040</v>
      </c>
      <c r="Q863" t="s">
        <v>2049</v>
      </c>
      <c r="R863" s="8">
        <f t="shared" si="131"/>
        <v>43515.25</v>
      </c>
      <c r="S863" s="8" t="str">
        <f t="shared" si="132"/>
        <v>19</v>
      </c>
      <c r="T863" s="8" t="str">
        <f t="shared" si="139"/>
        <v>Feb</v>
      </c>
      <c r="U863" s="8" t="str">
        <f t="shared" si="133"/>
        <v>2019</v>
      </c>
      <c r="V863" s="8">
        <f t="shared" si="134"/>
        <v>43525.25</v>
      </c>
      <c r="W863" t="str">
        <f t="shared" si="135"/>
        <v>01</v>
      </c>
      <c r="X863" t="str">
        <f t="shared" si="136"/>
        <v>03</v>
      </c>
      <c r="Y863" t="str">
        <f t="shared" si="137"/>
        <v>2019</v>
      </c>
      <c r="Z863" s="17">
        <f t="shared" si="138"/>
        <v>10</v>
      </c>
    </row>
    <row r="864" spans="1:26" x14ac:dyDescent="0.3">
      <c r="A864">
        <v>861</v>
      </c>
      <c r="B864" s="4" t="s">
        <v>1754</v>
      </c>
      <c r="C864" s="3" t="s">
        <v>1755</v>
      </c>
      <c r="D864">
        <v>8800</v>
      </c>
      <c r="E864">
        <v>9317</v>
      </c>
      <c r="F864" s="17">
        <f t="shared" si="130"/>
        <v>105.87500000000001</v>
      </c>
      <c r="G864" t="s">
        <v>20</v>
      </c>
      <c r="H864">
        <v>163</v>
      </c>
      <c r="I864" t="s">
        <v>21</v>
      </c>
      <c r="J864" t="s">
        <v>22</v>
      </c>
      <c r="K864">
        <v>1269147600</v>
      </c>
      <c r="L864">
        <v>1269838800</v>
      </c>
      <c r="M864" t="b">
        <v>0</v>
      </c>
      <c r="N864" t="b">
        <v>0</v>
      </c>
      <c r="O864" t="s">
        <v>33</v>
      </c>
      <c r="P864" t="s">
        <v>2042</v>
      </c>
      <c r="Q864" t="s">
        <v>2043</v>
      </c>
      <c r="R864" s="8">
        <f t="shared" si="131"/>
        <v>40258.208333333336</v>
      </c>
      <c r="S864" s="8" t="str">
        <f t="shared" si="132"/>
        <v>21</v>
      </c>
      <c r="T864" s="8" t="str">
        <f t="shared" si="139"/>
        <v>Mar</v>
      </c>
      <c r="U864" s="8" t="str">
        <f t="shared" si="133"/>
        <v>2010</v>
      </c>
      <c r="V864" s="8">
        <f t="shared" si="134"/>
        <v>40266.208333333336</v>
      </c>
      <c r="W864" t="str">
        <f t="shared" si="135"/>
        <v>29</v>
      </c>
      <c r="X864" t="str">
        <f t="shared" si="136"/>
        <v>03</v>
      </c>
      <c r="Y864" t="str">
        <f t="shared" si="137"/>
        <v>2010</v>
      </c>
      <c r="Z864" s="17">
        <f t="shared" si="138"/>
        <v>8</v>
      </c>
    </row>
    <row r="865" spans="1:26" ht="31.2" x14ac:dyDescent="0.3">
      <c r="A865">
        <v>862</v>
      </c>
      <c r="B865" s="4" t="s">
        <v>1756</v>
      </c>
      <c r="C865" s="3" t="s">
        <v>1757</v>
      </c>
      <c r="D865">
        <v>3500</v>
      </c>
      <c r="E865">
        <v>6560</v>
      </c>
      <c r="F865" s="17">
        <f t="shared" si="130"/>
        <v>187.42857142857144</v>
      </c>
      <c r="G865" t="s">
        <v>20</v>
      </c>
      <c r="H865">
        <v>85</v>
      </c>
      <c r="I865" t="s">
        <v>21</v>
      </c>
      <c r="J865" t="s">
        <v>22</v>
      </c>
      <c r="K865">
        <v>1312174800</v>
      </c>
      <c r="L865">
        <v>1312520400</v>
      </c>
      <c r="M865" t="b">
        <v>0</v>
      </c>
      <c r="N865" t="b">
        <v>0</v>
      </c>
      <c r="O865" t="s">
        <v>33</v>
      </c>
      <c r="P865" t="s">
        <v>2042</v>
      </c>
      <c r="Q865" t="s">
        <v>2043</v>
      </c>
      <c r="R865" s="8">
        <f t="shared" si="131"/>
        <v>40756.208333333336</v>
      </c>
      <c r="S865" s="8" t="str">
        <f t="shared" si="132"/>
        <v>01</v>
      </c>
      <c r="T865" s="8" t="str">
        <f t="shared" si="139"/>
        <v>Aug</v>
      </c>
      <c r="U865" s="8" t="str">
        <f t="shared" si="133"/>
        <v>2011</v>
      </c>
      <c r="V865" s="8">
        <f t="shared" si="134"/>
        <v>40760.208333333336</v>
      </c>
      <c r="W865" t="str">
        <f t="shared" si="135"/>
        <v>05</v>
      </c>
      <c r="X865" t="str">
        <f t="shared" si="136"/>
        <v>08</v>
      </c>
      <c r="Y865" t="str">
        <f t="shared" si="137"/>
        <v>2011</v>
      </c>
      <c r="Z865" s="17">
        <f t="shared" si="138"/>
        <v>4</v>
      </c>
    </row>
    <row r="866" spans="1:26" x14ac:dyDescent="0.3">
      <c r="A866">
        <v>863</v>
      </c>
      <c r="B866" s="4" t="s">
        <v>1758</v>
      </c>
      <c r="C866" s="3" t="s">
        <v>1759</v>
      </c>
      <c r="D866">
        <v>1400</v>
      </c>
      <c r="E866">
        <v>5415</v>
      </c>
      <c r="F866" s="17">
        <f t="shared" si="130"/>
        <v>386.78571428571428</v>
      </c>
      <c r="G866" t="s">
        <v>20</v>
      </c>
      <c r="H866">
        <v>217</v>
      </c>
      <c r="I866" t="s">
        <v>21</v>
      </c>
      <c r="J866" t="s">
        <v>22</v>
      </c>
      <c r="K866">
        <v>1434517200</v>
      </c>
      <c r="L866">
        <v>1436504400</v>
      </c>
      <c r="M866" t="b">
        <v>0</v>
      </c>
      <c r="N866" t="b">
        <v>1</v>
      </c>
      <c r="O866" t="s">
        <v>269</v>
      </c>
      <c r="P866" t="s">
        <v>2044</v>
      </c>
      <c r="Q866" t="s">
        <v>2063</v>
      </c>
      <c r="R866" s="8">
        <f t="shared" si="131"/>
        <v>42172.208333333328</v>
      </c>
      <c r="S866" s="8" t="str">
        <f t="shared" si="132"/>
        <v>17</v>
      </c>
      <c r="T866" s="8" t="str">
        <f t="shared" si="139"/>
        <v>Jun</v>
      </c>
      <c r="U866" s="8" t="str">
        <f t="shared" si="133"/>
        <v>2015</v>
      </c>
      <c r="V866" s="8">
        <f t="shared" si="134"/>
        <v>42195.208333333328</v>
      </c>
      <c r="W866" t="str">
        <f t="shared" si="135"/>
        <v>10</v>
      </c>
      <c r="X866" t="str">
        <f t="shared" si="136"/>
        <v>07</v>
      </c>
      <c r="Y866" t="str">
        <f t="shared" si="137"/>
        <v>2015</v>
      </c>
      <c r="Z866" s="17">
        <f t="shared" si="138"/>
        <v>23</v>
      </c>
    </row>
    <row r="867" spans="1:26" x14ac:dyDescent="0.3">
      <c r="A867">
        <v>864</v>
      </c>
      <c r="B867" s="4" t="s">
        <v>1760</v>
      </c>
      <c r="C867" s="3" t="s">
        <v>1761</v>
      </c>
      <c r="D867">
        <v>4200</v>
      </c>
      <c r="E867">
        <v>14577</v>
      </c>
      <c r="F867" s="17">
        <f t="shared" si="130"/>
        <v>347.07142857142856</v>
      </c>
      <c r="G867" t="s">
        <v>20</v>
      </c>
      <c r="H867">
        <v>150</v>
      </c>
      <c r="I867" t="s">
        <v>21</v>
      </c>
      <c r="J867" t="s">
        <v>22</v>
      </c>
      <c r="K867">
        <v>1471582800</v>
      </c>
      <c r="L867">
        <v>1472014800</v>
      </c>
      <c r="M867" t="b">
        <v>0</v>
      </c>
      <c r="N867" t="b">
        <v>0</v>
      </c>
      <c r="O867" t="s">
        <v>100</v>
      </c>
      <c r="P867" t="s">
        <v>2044</v>
      </c>
      <c r="Q867" t="s">
        <v>2055</v>
      </c>
      <c r="R867" s="8">
        <f t="shared" si="131"/>
        <v>42601.208333333328</v>
      </c>
      <c r="S867" s="8" t="str">
        <f t="shared" si="132"/>
        <v>19</v>
      </c>
      <c r="T867" s="8" t="str">
        <f t="shared" si="139"/>
        <v>Aug</v>
      </c>
      <c r="U867" s="8" t="str">
        <f t="shared" si="133"/>
        <v>2016</v>
      </c>
      <c r="V867" s="8">
        <f t="shared" si="134"/>
        <v>42606.208333333328</v>
      </c>
      <c r="W867" t="str">
        <f t="shared" si="135"/>
        <v>24</v>
      </c>
      <c r="X867" t="str">
        <f t="shared" si="136"/>
        <v>08</v>
      </c>
      <c r="Y867" t="str">
        <f t="shared" si="137"/>
        <v>2016</v>
      </c>
      <c r="Z867" s="17">
        <f t="shared" si="138"/>
        <v>5</v>
      </c>
    </row>
    <row r="868" spans="1:26" ht="31.2" x14ac:dyDescent="0.3">
      <c r="A868">
        <v>865</v>
      </c>
      <c r="B868" s="4" t="s">
        <v>1762</v>
      </c>
      <c r="C868" s="3" t="s">
        <v>1763</v>
      </c>
      <c r="D868">
        <v>81000</v>
      </c>
      <c r="E868">
        <v>150515</v>
      </c>
      <c r="F868" s="17">
        <f t="shared" si="130"/>
        <v>185.82098765432099</v>
      </c>
      <c r="G868" t="s">
        <v>20</v>
      </c>
      <c r="H868">
        <v>3272</v>
      </c>
      <c r="I868" t="s">
        <v>21</v>
      </c>
      <c r="J868" t="s">
        <v>22</v>
      </c>
      <c r="K868">
        <v>1410757200</v>
      </c>
      <c r="L868">
        <v>1411534800</v>
      </c>
      <c r="M868" t="b">
        <v>0</v>
      </c>
      <c r="N868" t="b">
        <v>0</v>
      </c>
      <c r="O868" t="s">
        <v>33</v>
      </c>
      <c r="P868" t="s">
        <v>2042</v>
      </c>
      <c r="Q868" t="s">
        <v>2043</v>
      </c>
      <c r="R868" s="8">
        <f t="shared" si="131"/>
        <v>41897.208333333336</v>
      </c>
      <c r="S868" s="8" t="str">
        <f t="shared" si="132"/>
        <v>15</v>
      </c>
      <c r="T868" s="8" t="str">
        <f t="shared" si="139"/>
        <v>Sep</v>
      </c>
      <c r="U868" s="8" t="str">
        <f t="shared" si="133"/>
        <v>2014</v>
      </c>
      <c r="V868" s="8">
        <f t="shared" si="134"/>
        <v>41906.208333333336</v>
      </c>
      <c r="W868" t="str">
        <f t="shared" si="135"/>
        <v>24</v>
      </c>
      <c r="X868" t="str">
        <f t="shared" si="136"/>
        <v>09</v>
      </c>
      <c r="Y868" t="str">
        <f t="shared" si="137"/>
        <v>2014</v>
      </c>
      <c r="Z868" s="17">
        <f t="shared" si="138"/>
        <v>9</v>
      </c>
    </row>
    <row r="869" spans="1:26" x14ac:dyDescent="0.3">
      <c r="A869">
        <v>866</v>
      </c>
      <c r="B869" s="4" t="s">
        <v>1764</v>
      </c>
      <c r="C869" s="3" t="s">
        <v>1765</v>
      </c>
      <c r="D869">
        <v>182800</v>
      </c>
      <c r="E869">
        <v>79045</v>
      </c>
      <c r="F869" s="17">
        <f t="shared" si="130"/>
        <v>43.241247264770237</v>
      </c>
      <c r="G869" t="s">
        <v>74</v>
      </c>
      <c r="H869">
        <v>898</v>
      </c>
      <c r="I869" t="s">
        <v>21</v>
      </c>
      <c r="J869" t="s">
        <v>22</v>
      </c>
      <c r="K869">
        <v>1304830800</v>
      </c>
      <c r="L869">
        <v>1304917200</v>
      </c>
      <c r="M869" t="b">
        <v>0</v>
      </c>
      <c r="N869" t="b">
        <v>0</v>
      </c>
      <c r="O869" t="s">
        <v>122</v>
      </c>
      <c r="P869" t="s">
        <v>2057</v>
      </c>
      <c r="Q869" t="s">
        <v>2058</v>
      </c>
      <c r="R869" s="8">
        <f t="shared" si="131"/>
        <v>40671.208333333336</v>
      </c>
      <c r="S869" s="8" t="str">
        <f t="shared" si="132"/>
        <v>08</v>
      </c>
      <c r="T869" s="8" t="str">
        <f t="shared" si="139"/>
        <v>May</v>
      </c>
      <c r="U869" s="8" t="str">
        <f t="shared" si="133"/>
        <v>2011</v>
      </c>
      <c r="V869" s="8">
        <f t="shared" si="134"/>
        <v>40672.208333333336</v>
      </c>
      <c r="W869" t="str">
        <f t="shared" si="135"/>
        <v>09</v>
      </c>
      <c r="X869" t="str">
        <f t="shared" si="136"/>
        <v>05</v>
      </c>
      <c r="Y869" t="str">
        <f t="shared" si="137"/>
        <v>2011</v>
      </c>
      <c r="Z869" s="17">
        <f t="shared" si="138"/>
        <v>1</v>
      </c>
    </row>
    <row r="870" spans="1:26" ht="31.2" x14ac:dyDescent="0.3">
      <c r="A870">
        <v>867</v>
      </c>
      <c r="B870" s="4" t="s">
        <v>1766</v>
      </c>
      <c r="C870" s="3" t="s">
        <v>1767</v>
      </c>
      <c r="D870">
        <v>4800</v>
      </c>
      <c r="E870">
        <v>7797</v>
      </c>
      <c r="F870" s="17">
        <f t="shared" si="130"/>
        <v>162.4375</v>
      </c>
      <c r="G870" t="s">
        <v>20</v>
      </c>
      <c r="H870">
        <v>300</v>
      </c>
      <c r="I870" t="s">
        <v>21</v>
      </c>
      <c r="J870" t="s">
        <v>22</v>
      </c>
      <c r="K870">
        <v>1539061200</v>
      </c>
      <c r="L870">
        <v>1539579600</v>
      </c>
      <c r="M870" t="b">
        <v>0</v>
      </c>
      <c r="N870" t="b">
        <v>0</v>
      </c>
      <c r="O870" t="s">
        <v>17</v>
      </c>
      <c r="P870" t="s">
        <v>2036</v>
      </c>
      <c r="Q870" t="s">
        <v>2037</v>
      </c>
      <c r="R870" s="8">
        <f t="shared" si="131"/>
        <v>43382.208333333328</v>
      </c>
      <c r="S870" s="8" t="str">
        <f t="shared" si="132"/>
        <v>09</v>
      </c>
      <c r="T870" s="8" t="str">
        <f t="shared" si="139"/>
        <v>Oct</v>
      </c>
      <c r="U870" s="8" t="str">
        <f t="shared" si="133"/>
        <v>2018</v>
      </c>
      <c r="V870" s="8">
        <f t="shared" si="134"/>
        <v>43388.208333333328</v>
      </c>
      <c r="W870" t="str">
        <f t="shared" si="135"/>
        <v>15</v>
      </c>
      <c r="X870" t="str">
        <f t="shared" si="136"/>
        <v>10</v>
      </c>
      <c r="Y870" t="str">
        <f t="shared" si="137"/>
        <v>2018</v>
      </c>
      <c r="Z870" s="17">
        <f t="shared" si="138"/>
        <v>6</v>
      </c>
    </row>
    <row r="871" spans="1:26" x14ac:dyDescent="0.3">
      <c r="A871">
        <v>868</v>
      </c>
      <c r="B871" s="4" t="s">
        <v>1768</v>
      </c>
      <c r="C871" s="3" t="s">
        <v>1769</v>
      </c>
      <c r="D871">
        <v>7000</v>
      </c>
      <c r="E871">
        <v>12939</v>
      </c>
      <c r="F871" s="17">
        <f t="shared" si="130"/>
        <v>184.84285714285716</v>
      </c>
      <c r="G871" t="s">
        <v>20</v>
      </c>
      <c r="H871">
        <v>126</v>
      </c>
      <c r="I871" t="s">
        <v>21</v>
      </c>
      <c r="J871" t="s">
        <v>22</v>
      </c>
      <c r="K871">
        <v>1381554000</v>
      </c>
      <c r="L871">
        <v>1382504400</v>
      </c>
      <c r="M871" t="b">
        <v>0</v>
      </c>
      <c r="N871" t="b">
        <v>0</v>
      </c>
      <c r="O871" t="s">
        <v>33</v>
      </c>
      <c r="P871" t="s">
        <v>2042</v>
      </c>
      <c r="Q871" t="s">
        <v>2043</v>
      </c>
      <c r="R871" s="8">
        <f t="shared" si="131"/>
        <v>41559.208333333336</v>
      </c>
      <c r="S871" s="8" t="str">
        <f t="shared" si="132"/>
        <v>12</v>
      </c>
      <c r="T871" s="8" t="str">
        <f t="shared" si="139"/>
        <v>Oct</v>
      </c>
      <c r="U871" s="8" t="str">
        <f t="shared" si="133"/>
        <v>2013</v>
      </c>
      <c r="V871" s="8">
        <f t="shared" si="134"/>
        <v>41570.208333333336</v>
      </c>
      <c r="W871" t="str">
        <f t="shared" si="135"/>
        <v>23</v>
      </c>
      <c r="X871" t="str">
        <f t="shared" si="136"/>
        <v>10</v>
      </c>
      <c r="Y871" t="str">
        <f t="shared" si="137"/>
        <v>2013</v>
      </c>
      <c r="Z871" s="17">
        <f t="shared" si="138"/>
        <v>11</v>
      </c>
    </row>
    <row r="872" spans="1:26" x14ac:dyDescent="0.3">
      <c r="A872">
        <v>869</v>
      </c>
      <c r="B872" s="4" t="s">
        <v>1770</v>
      </c>
      <c r="C872" s="3" t="s">
        <v>1771</v>
      </c>
      <c r="D872">
        <v>161900</v>
      </c>
      <c r="E872">
        <v>38376</v>
      </c>
      <c r="F872" s="17">
        <f t="shared" si="130"/>
        <v>23.703520691785052</v>
      </c>
      <c r="G872" t="s">
        <v>14</v>
      </c>
      <c r="H872">
        <v>526</v>
      </c>
      <c r="I872" t="s">
        <v>21</v>
      </c>
      <c r="J872" t="s">
        <v>22</v>
      </c>
      <c r="K872">
        <v>1277096400</v>
      </c>
      <c r="L872">
        <v>1278306000</v>
      </c>
      <c r="M872" t="b">
        <v>0</v>
      </c>
      <c r="N872" t="b">
        <v>0</v>
      </c>
      <c r="O872" t="s">
        <v>53</v>
      </c>
      <c r="P872" t="s">
        <v>2044</v>
      </c>
      <c r="Q872" t="s">
        <v>2047</v>
      </c>
      <c r="R872" s="8">
        <f t="shared" si="131"/>
        <v>40350.208333333336</v>
      </c>
      <c r="S872" s="8" t="str">
        <f t="shared" si="132"/>
        <v>21</v>
      </c>
      <c r="T872" s="8" t="str">
        <f t="shared" si="139"/>
        <v>Jun</v>
      </c>
      <c r="U872" s="8" t="str">
        <f t="shared" si="133"/>
        <v>2010</v>
      </c>
      <c r="V872" s="8">
        <f t="shared" si="134"/>
        <v>40364.208333333336</v>
      </c>
      <c r="W872" t="str">
        <f t="shared" si="135"/>
        <v>05</v>
      </c>
      <c r="X872" t="str">
        <f t="shared" si="136"/>
        <v>07</v>
      </c>
      <c r="Y872" t="str">
        <f t="shared" si="137"/>
        <v>2010</v>
      </c>
      <c r="Z872" s="17">
        <f t="shared" si="138"/>
        <v>14</v>
      </c>
    </row>
    <row r="873" spans="1:26" x14ac:dyDescent="0.3">
      <c r="A873">
        <v>870</v>
      </c>
      <c r="B873" s="4" t="s">
        <v>1772</v>
      </c>
      <c r="C873" s="3" t="s">
        <v>1773</v>
      </c>
      <c r="D873">
        <v>7700</v>
      </c>
      <c r="E873">
        <v>6920</v>
      </c>
      <c r="F873" s="17">
        <f t="shared" si="130"/>
        <v>89.870129870129873</v>
      </c>
      <c r="G873" t="s">
        <v>14</v>
      </c>
      <c r="H873">
        <v>121</v>
      </c>
      <c r="I873" t="s">
        <v>21</v>
      </c>
      <c r="J873" t="s">
        <v>22</v>
      </c>
      <c r="K873">
        <v>1440392400</v>
      </c>
      <c r="L873">
        <v>1442552400</v>
      </c>
      <c r="M873" t="b">
        <v>0</v>
      </c>
      <c r="N873" t="b">
        <v>0</v>
      </c>
      <c r="O873" t="s">
        <v>33</v>
      </c>
      <c r="P873" t="s">
        <v>2042</v>
      </c>
      <c r="Q873" t="s">
        <v>2043</v>
      </c>
      <c r="R873" s="8">
        <f t="shared" si="131"/>
        <v>42240.208333333328</v>
      </c>
      <c r="S873" s="8" t="str">
        <f t="shared" si="132"/>
        <v>24</v>
      </c>
      <c r="T873" s="8" t="str">
        <f t="shared" si="139"/>
        <v>Aug</v>
      </c>
      <c r="U873" s="8" t="str">
        <f t="shared" si="133"/>
        <v>2015</v>
      </c>
      <c r="V873" s="8">
        <f t="shared" si="134"/>
        <v>42265.208333333328</v>
      </c>
      <c r="W873" t="str">
        <f t="shared" si="135"/>
        <v>18</v>
      </c>
      <c r="X873" t="str">
        <f t="shared" si="136"/>
        <v>09</v>
      </c>
      <c r="Y873" t="str">
        <f t="shared" si="137"/>
        <v>2015</v>
      </c>
      <c r="Z873" s="17">
        <f t="shared" si="138"/>
        <v>25</v>
      </c>
    </row>
    <row r="874" spans="1:26" ht="31.2" x14ac:dyDescent="0.3">
      <c r="A874">
        <v>871</v>
      </c>
      <c r="B874" s="4" t="s">
        <v>1774</v>
      </c>
      <c r="C874" s="3" t="s">
        <v>1775</v>
      </c>
      <c r="D874">
        <v>71500</v>
      </c>
      <c r="E874">
        <v>194912</v>
      </c>
      <c r="F874" s="17">
        <f t="shared" si="130"/>
        <v>272.6041958041958</v>
      </c>
      <c r="G874" t="s">
        <v>20</v>
      </c>
      <c r="H874">
        <v>2320</v>
      </c>
      <c r="I874" t="s">
        <v>21</v>
      </c>
      <c r="J874" t="s">
        <v>22</v>
      </c>
      <c r="K874">
        <v>1509512400</v>
      </c>
      <c r="L874">
        <v>1511071200</v>
      </c>
      <c r="M874" t="b">
        <v>0</v>
      </c>
      <c r="N874" t="b">
        <v>1</v>
      </c>
      <c r="O874" t="s">
        <v>33</v>
      </c>
      <c r="P874" t="s">
        <v>2042</v>
      </c>
      <c r="Q874" t="s">
        <v>2043</v>
      </c>
      <c r="R874" s="8">
        <f t="shared" si="131"/>
        <v>43040.208333333328</v>
      </c>
      <c r="S874" s="8" t="str">
        <f t="shared" si="132"/>
        <v>01</v>
      </c>
      <c r="T874" s="8" t="str">
        <f t="shared" si="139"/>
        <v>Nov</v>
      </c>
      <c r="U874" s="8" t="str">
        <f t="shared" si="133"/>
        <v>2017</v>
      </c>
      <c r="V874" s="8">
        <f t="shared" si="134"/>
        <v>43058.25</v>
      </c>
      <c r="W874" t="str">
        <f t="shared" si="135"/>
        <v>19</v>
      </c>
      <c r="X874" t="str">
        <f t="shared" si="136"/>
        <v>11</v>
      </c>
      <c r="Y874" t="str">
        <f t="shared" si="137"/>
        <v>2017</v>
      </c>
      <c r="Z874" s="17">
        <f t="shared" si="138"/>
        <v>18.041666666671517</v>
      </c>
    </row>
    <row r="875" spans="1:26" x14ac:dyDescent="0.3">
      <c r="A875">
        <v>872</v>
      </c>
      <c r="B875" s="4" t="s">
        <v>1776</v>
      </c>
      <c r="C875" s="3" t="s">
        <v>1777</v>
      </c>
      <c r="D875">
        <v>4700</v>
      </c>
      <c r="E875">
        <v>7992</v>
      </c>
      <c r="F875" s="17">
        <f t="shared" si="130"/>
        <v>170.04255319148936</v>
      </c>
      <c r="G875" t="s">
        <v>20</v>
      </c>
      <c r="H875">
        <v>81</v>
      </c>
      <c r="I875" t="s">
        <v>26</v>
      </c>
      <c r="J875" t="s">
        <v>27</v>
      </c>
      <c r="K875">
        <v>1535950800</v>
      </c>
      <c r="L875">
        <v>1536382800</v>
      </c>
      <c r="M875" t="b">
        <v>0</v>
      </c>
      <c r="N875" t="b">
        <v>0</v>
      </c>
      <c r="O875" t="s">
        <v>474</v>
      </c>
      <c r="P875" t="s">
        <v>2044</v>
      </c>
      <c r="Q875" t="s">
        <v>2066</v>
      </c>
      <c r="R875" s="8">
        <f t="shared" si="131"/>
        <v>43346.208333333328</v>
      </c>
      <c r="S875" s="8" t="str">
        <f t="shared" si="132"/>
        <v>03</v>
      </c>
      <c r="T875" s="8" t="str">
        <f t="shared" si="139"/>
        <v>Sep</v>
      </c>
      <c r="U875" s="8" t="str">
        <f t="shared" si="133"/>
        <v>2018</v>
      </c>
      <c r="V875" s="8">
        <f t="shared" si="134"/>
        <v>43351.208333333328</v>
      </c>
      <c r="W875" t="str">
        <f t="shared" si="135"/>
        <v>08</v>
      </c>
      <c r="X875" t="str">
        <f t="shared" si="136"/>
        <v>09</v>
      </c>
      <c r="Y875" t="str">
        <f t="shared" si="137"/>
        <v>2018</v>
      </c>
      <c r="Z875" s="17">
        <f t="shared" si="138"/>
        <v>5</v>
      </c>
    </row>
    <row r="876" spans="1:26" x14ac:dyDescent="0.3">
      <c r="A876">
        <v>873</v>
      </c>
      <c r="B876" s="4" t="s">
        <v>1778</v>
      </c>
      <c r="C876" s="3" t="s">
        <v>1779</v>
      </c>
      <c r="D876">
        <v>42100</v>
      </c>
      <c r="E876">
        <v>79268</v>
      </c>
      <c r="F876" s="17">
        <f t="shared" si="130"/>
        <v>188.28503562945369</v>
      </c>
      <c r="G876" t="s">
        <v>20</v>
      </c>
      <c r="H876">
        <v>1887</v>
      </c>
      <c r="I876" t="s">
        <v>21</v>
      </c>
      <c r="J876" t="s">
        <v>22</v>
      </c>
      <c r="K876">
        <v>1389160800</v>
      </c>
      <c r="L876">
        <v>1389592800</v>
      </c>
      <c r="M876" t="b">
        <v>0</v>
      </c>
      <c r="N876" t="b">
        <v>0</v>
      </c>
      <c r="O876" t="s">
        <v>122</v>
      </c>
      <c r="P876" t="s">
        <v>2057</v>
      </c>
      <c r="Q876" t="s">
        <v>2058</v>
      </c>
      <c r="R876" s="8">
        <f t="shared" si="131"/>
        <v>41647.25</v>
      </c>
      <c r="S876" s="8" t="str">
        <f t="shared" si="132"/>
        <v>08</v>
      </c>
      <c r="T876" s="8" t="str">
        <f t="shared" si="139"/>
        <v>Jan</v>
      </c>
      <c r="U876" s="8" t="str">
        <f t="shared" si="133"/>
        <v>2014</v>
      </c>
      <c r="V876" s="8">
        <f t="shared" si="134"/>
        <v>41652.25</v>
      </c>
      <c r="W876" t="str">
        <f t="shared" si="135"/>
        <v>13</v>
      </c>
      <c r="X876" t="str">
        <f t="shared" si="136"/>
        <v>01</v>
      </c>
      <c r="Y876" t="str">
        <f t="shared" si="137"/>
        <v>2014</v>
      </c>
      <c r="Z876" s="17">
        <f t="shared" si="138"/>
        <v>5</v>
      </c>
    </row>
    <row r="877" spans="1:26" x14ac:dyDescent="0.3">
      <c r="A877">
        <v>874</v>
      </c>
      <c r="B877" s="4" t="s">
        <v>1780</v>
      </c>
      <c r="C877" s="3" t="s">
        <v>1781</v>
      </c>
      <c r="D877">
        <v>40200</v>
      </c>
      <c r="E877">
        <v>139468</v>
      </c>
      <c r="F877" s="17">
        <f t="shared" si="130"/>
        <v>346.93532338308455</v>
      </c>
      <c r="G877" t="s">
        <v>20</v>
      </c>
      <c r="H877">
        <v>4358</v>
      </c>
      <c r="I877" t="s">
        <v>21</v>
      </c>
      <c r="J877" t="s">
        <v>22</v>
      </c>
      <c r="K877">
        <v>1271998800</v>
      </c>
      <c r="L877">
        <v>1275282000</v>
      </c>
      <c r="M877" t="b">
        <v>0</v>
      </c>
      <c r="N877" t="b">
        <v>1</v>
      </c>
      <c r="O877" t="s">
        <v>122</v>
      </c>
      <c r="P877" t="s">
        <v>2057</v>
      </c>
      <c r="Q877" t="s">
        <v>2058</v>
      </c>
      <c r="R877" s="8">
        <f t="shared" si="131"/>
        <v>40291.208333333336</v>
      </c>
      <c r="S877" s="8" t="str">
        <f t="shared" si="132"/>
        <v>23</v>
      </c>
      <c r="T877" s="8" t="str">
        <f t="shared" si="139"/>
        <v>Apr</v>
      </c>
      <c r="U877" s="8" t="str">
        <f t="shared" si="133"/>
        <v>2010</v>
      </c>
      <c r="V877" s="8">
        <f t="shared" si="134"/>
        <v>40329.208333333336</v>
      </c>
      <c r="W877" t="str">
        <f t="shared" si="135"/>
        <v>31</v>
      </c>
      <c r="X877" t="str">
        <f t="shared" si="136"/>
        <v>05</v>
      </c>
      <c r="Y877" t="str">
        <f t="shared" si="137"/>
        <v>2010</v>
      </c>
      <c r="Z877" s="17">
        <f t="shared" si="138"/>
        <v>38</v>
      </c>
    </row>
    <row r="878" spans="1:26" x14ac:dyDescent="0.3">
      <c r="A878">
        <v>875</v>
      </c>
      <c r="B878" s="4" t="s">
        <v>1782</v>
      </c>
      <c r="C878" s="3" t="s">
        <v>1783</v>
      </c>
      <c r="D878">
        <v>7900</v>
      </c>
      <c r="E878">
        <v>5465</v>
      </c>
      <c r="F878" s="17">
        <f t="shared" si="130"/>
        <v>69.177215189873422</v>
      </c>
      <c r="G878" t="s">
        <v>14</v>
      </c>
      <c r="H878">
        <v>67</v>
      </c>
      <c r="I878" t="s">
        <v>21</v>
      </c>
      <c r="J878" t="s">
        <v>22</v>
      </c>
      <c r="K878">
        <v>1294898400</v>
      </c>
      <c r="L878">
        <v>1294984800</v>
      </c>
      <c r="M878" t="b">
        <v>0</v>
      </c>
      <c r="N878" t="b">
        <v>0</v>
      </c>
      <c r="O878" t="s">
        <v>23</v>
      </c>
      <c r="P878" t="s">
        <v>2038</v>
      </c>
      <c r="Q878" t="s">
        <v>2039</v>
      </c>
      <c r="R878" s="8">
        <f t="shared" si="131"/>
        <v>40556.25</v>
      </c>
      <c r="S878" s="8" t="str">
        <f t="shared" si="132"/>
        <v>13</v>
      </c>
      <c r="T878" s="8" t="str">
        <f t="shared" si="139"/>
        <v>Jan</v>
      </c>
      <c r="U878" s="8" t="str">
        <f t="shared" si="133"/>
        <v>2011</v>
      </c>
      <c r="V878" s="8">
        <f t="shared" si="134"/>
        <v>40557.25</v>
      </c>
      <c r="W878" t="str">
        <f t="shared" si="135"/>
        <v>14</v>
      </c>
      <c r="X878" t="str">
        <f t="shared" si="136"/>
        <v>01</v>
      </c>
      <c r="Y878" t="str">
        <f t="shared" si="137"/>
        <v>2011</v>
      </c>
      <c r="Z878" s="17">
        <f t="shared" si="138"/>
        <v>1</v>
      </c>
    </row>
    <row r="879" spans="1:26" ht="31.2" x14ac:dyDescent="0.3">
      <c r="A879">
        <v>876</v>
      </c>
      <c r="B879" s="4" t="s">
        <v>1784</v>
      </c>
      <c r="C879" s="3" t="s">
        <v>1785</v>
      </c>
      <c r="D879">
        <v>8300</v>
      </c>
      <c r="E879">
        <v>2111</v>
      </c>
      <c r="F879" s="17">
        <f t="shared" si="130"/>
        <v>25.433734939759034</v>
      </c>
      <c r="G879" t="s">
        <v>14</v>
      </c>
      <c r="H879">
        <v>57</v>
      </c>
      <c r="I879" t="s">
        <v>15</v>
      </c>
      <c r="J879" t="s">
        <v>16</v>
      </c>
      <c r="K879">
        <v>1559970000</v>
      </c>
      <c r="L879">
        <v>1562043600</v>
      </c>
      <c r="M879" t="b">
        <v>0</v>
      </c>
      <c r="N879" t="b">
        <v>0</v>
      </c>
      <c r="O879" t="s">
        <v>122</v>
      </c>
      <c r="P879" t="s">
        <v>2057</v>
      </c>
      <c r="Q879" t="s">
        <v>2058</v>
      </c>
      <c r="R879" s="8">
        <f t="shared" si="131"/>
        <v>43624.208333333328</v>
      </c>
      <c r="S879" s="8" t="str">
        <f t="shared" si="132"/>
        <v>08</v>
      </c>
      <c r="T879" s="8" t="str">
        <f t="shared" si="139"/>
        <v>Jun</v>
      </c>
      <c r="U879" s="8" t="str">
        <f t="shared" si="133"/>
        <v>2019</v>
      </c>
      <c r="V879" s="8">
        <f t="shared" si="134"/>
        <v>43648.208333333328</v>
      </c>
      <c r="W879" t="str">
        <f t="shared" si="135"/>
        <v>02</v>
      </c>
      <c r="X879" t="str">
        <f t="shared" si="136"/>
        <v>07</v>
      </c>
      <c r="Y879" t="str">
        <f t="shared" si="137"/>
        <v>2019</v>
      </c>
      <c r="Z879" s="17">
        <f t="shared" si="138"/>
        <v>24</v>
      </c>
    </row>
    <row r="880" spans="1:26" x14ac:dyDescent="0.3">
      <c r="A880">
        <v>877</v>
      </c>
      <c r="B880" s="4" t="s">
        <v>1786</v>
      </c>
      <c r="C880" s="3" t="s">
        <v>1787</v>
      </c>
      <c r="D880">
        <v>163600</v>
      </c>
      <c r="E880">
        <v>126628</v>
      </c>
      <c r="F880" s="17">
        <f t="shared" si="130"/>
        <v>77.400977995110026</v>
      </c>
      <c r="G880" t="s">
        <v>14</v>
      </c>
      <c r="H880">
        <v>1229</v>
      </c>
      <c r="I880" t="s">
        <v>21</v>
      </c>
      <c r="J880" t="s">
        <v>22</v>
      </c>
      <c r="K880">
        <v>1469509200</v>
      </c>
      <c r="L880">
        <v>1469595600</v>
      </c>
      <c r="M880" t="b">
        <v>0</v>
      </c>
      <c r="N880" t="b">
        <v>0</v>
      </c>
      <c r="O880" t="s">
        <v>17</v>
      </c>
      <c r="P880" t="s">
        <v>2036</v>
      </c>
      <c r="Q880" t="s">
        <v>2037</v>
      </c>
      <c r="R880" s="8">
        <f t="shared" si="131"/>
        <v>42577.208333333328</v>
      </c>
      <c r="S880" s="8" t="str">
        <f t="shared" si="132"/>
        <v>26</v>
      </c>
      <c r="T880" s="8" t="str">
        <f t="shared" si="139"/>
        <v>Jul</v>
      </c>
      <c r="U880" s="8" t="str">
        <f t="shared" si="133"/>
        <v>2016</v>
      </c>
      <c r="V880" s="8">
        <f t="shared" si="134"/>
        <v>42578.208333333328</v>
      </c>
      <c r="W880" t="str">
        <f t="shared" si="135"/>
        <v>27</v>
      </c>
      <c r="X880" t="str">
        <f t="shared" si="136"/>
        <v>07</v>
      </c>
      <c r="Y880" t="str">
        <f t="shared" si="137"/>
        <v>2016</v>
      </c>
      <c r="Z880" s="17">
        <f t="shared" si="138"/>
        <v>1</v>
      </c>
    </row>
    <row r="881" spans="1:26" x14ac:dyDescent="0.3">
      <c r="A881">
        <v>878</v>
      </c>
      <c r="B881" s="4" t="s">
        <v>1788</v>
      </c>
      <c r="C881" s="3" t="s">
        <v>1789</v>
      </c>
      <c r="D881">
        <v>2700</v>
      </c>
      <c r="E881">
        <v>1012</v>
      </c>
      <c r="F881" s="17">
        <f t="shared" si="130"/>
        <v>37.481481481481481</v>
      </c>
      <c r="G881" t="s">
        <v>14</v>
      </c>
      <c r="H881">
        <v>12</v>
      </c>
      <c r="I881" t="s">
        <v>107</v>
      </c>
      <c r="J881" t="s">
        <v>108</v>
      </c>
      <c r="K881">
        <v>1579068000</v>
      </c>
      <c r="L881">
        <v>1581141600</v>
      </c>
      <c r="M881" t="b">
        <v>0</v>
      </c>
      <c r="N881" t="b">
        <v>0</v>
      </c>
      <c r="O881" t="s">
        <v>148</v>
      </c>
      <c r="P881" t="s">
        <v>2038</v>
      </c>
      <c r="Q881" t="s">
        <v>2060</v>
      </c>
      <c r="R881" s="8">
        <f t="shared" si="131"/>
        <v>43845.25</v>
      </c>
      <c r="S881" s="8" t="str">
        <f t="shared" si="132"/>
        <v>15</v>
      </c>
      <c r="T881" s="8" t="str">
        <f t="shared" si="139"/>
        <v>Jan</v>
      </c>
      <c r="U881" s="8" t="str">
        <f t="shared" si="133"/>
        <v>2020</v>
      </c>
      <c r="V881" s="8">
        <f t="shared" si="134"/>
        <v>43869.25</v>
      </c>
      <c r="W881" t="str">
        <f t="shared" si="135"/>
        <v>08</v>
      </c>
      <c r="X881" t="str">
        <f t="shared" si="136"/>
        <v>02</v>
      </c>
      <c r="Y881" t="str">
        <f t="shared" si="137"/>
        <v>2020</v>
      </c>
      <c r="Z881" s="17">
        <f t="shared" si="138"/>
        <v>24</v>
      </c>
    </row>
    <row r="882" spans="1:26" x14ac:dyDescent="0.3">
      <c r="A882">
        <v>879</v>
      </c>
      <c r="B882" s="4" t="s">
        <v>1790</v>
      </c>
      <c r="C882" s="3" t="s">
        <v>1791</v>
      </c>
      <c r="D882">
        <v>1000</v>
      </c>
      <c r="E882">
        <v>5438</v>
      </c>
      <c r="F882" s="17">
        <f t="shared" si="130"/>
        <v>543.79999999999995</v>
      </c>
      <c r="G882" t="s">
        <v>20</v>
      </c>
      <c r="H882">
        <v>53</v>
      </c>
      <c r="I882" t="s">
        <v>21</v>
      </c>
      <c r="J882" t="s">
        <v>22</v>
      </c>
      <c r="K882">
        <v>1487743200</v>
      </c>
      <c r="L882">
        <v>1488520800</v>
      </c>
      <c r="M882" t="b">
        <v>0</v>
      </c>
      <c r="N882" t="b">
        <v>0</v>
      </c>
      <c r="O882" t="s">
        <v>68</v>
      </c>
      <c r="P882" t="s">
        <v>2050</v>
      </c>
      <c r="Q882" t="s">
        <v>2051</v>
      </c>
      <c r="R882" s="8">
        <f t="shared" si="131"/>
        <v>42788.25</v>
      </c>
      <c r="S882" s="8" t="str">
        <f t="shared" si="132"/>
        <v>22</v>
      </c>
      <c r="T882" s="8" t="str">
        <f t="shared" si="139"/>
        <v>Feb</v>
      </c>
      <c r="U882" s="8" t="str">
        <f t="shared" si="133"/>
        <v>2017</v>
      </c>
      <c r="V882" s="8">
        <f t="shared" si="134"/>
        <v>42797.25</v>
      </c>
      <c r="W882" t="str">
        <f t="shared" si="135"/>
        <v>03</v>
      </c>
      <c r="X882" t="str">
        <f t="shared" si="136"/>
        <v>03</v>
      </c>
      <c r="Y882" t="str">
        <f t="shared" si="137"/>
        <v>2017</v>
      </c>
      <c r="Z882" s="17">
        <f t="shared" si="138"/>
        <v>9</v>
      </c>
    </row>
    <row r="883" spans="1:26" ht="31.2" x14ac:dyDescent="0.3">
      <c r="A883">
        <v>880</v>
      </c>
      <c r="B883" s="4" t="s">
        <v>1792</v>
      </c>
      <c r="C883" s="3" t="s">
        <v>1793</v>
      </c>
      <c r="D883">
        <v>84500</v>
      </c>
      <c r="E883">
        <v>193101</v>
      </c>
      <c r="F883" s="17">
        <f t="shared" si="130"/>
        <v>228.52189349112427</v>
      </c>
      <c r="G883" t="s">
        <v>20</v>
      </c>
      <c r="H883">
        <v>2414</v>
      </c>
      <c r="I883" t="s">
        <v>21</v>
      </c>
      <c r="J883" t="s">
        <v>22</v>
      </c>
      <c r="K883">
        <v>1563685200</v>
      </c>
      <c r="L883">
        <v>1563858000</v>
      </c>
      <c r="M883" t="b">
        <v>0</v>
      </c>
      <c r="N883" t="b">
        <v>0</v>
      </c>
      <c r="O883" t="s">
        <v>50</v>
      </c>
      <c r="P883" t="s">
        <v>2038</v>
      </c>
      <c r="Q883" t="s">
        <v>2046</v>
      </c>
      <c r="R883" s="8">
        <f t="shared" si="131"/>
        <v>43667.208333333328</v>
      </c>
      <c r="S883" s="8" t="str">
        <f t="shared" si="132"/>
        <v>21</v>
      </c>
      <c r="T883" s="8" t="str">
        <f t="shared" si="139"/>
        <v>Jul</v>
      </c>
      <c r="U883" s="8" t="str">
        <f t="shared" si="133"/>
        <v>2019</v>
      </c>
      <c r="V883" s="8">
        <f t="shared" si="134"/>
        <v>43669.208333333328</v>
      </c>
      <c r="W883" t="str">
        <f t="shared" si="135"/>
        <v>23</v>
      </c>
      <c r="X883" t="str">
        <f t="shared" si="136"/>
        <v>07</v>
      </c>
      <c r="Y883" t="str">
        <f t="shared" si="137"/>
        <v>2019</v>
      </c>
      <c r="Z883" s="17">
        <f t="shared" si="138"/>
        <v>2</v>
      </c>
    </row>
    <row r="884" spans="1:26" x14ac:dyDescent="0.3">
      <c r="A884">
        <v>881</v>
      </c>
      <c r="B884" s="4" t="s">
        <v>1794</v>
      </c>
      <c r="C884" s="3" t="s">
        <v>1795</v>
      </c>
      <c r="D884">
        <v>81300</v>
      </c>
      <c r="E884">
        <v>31665</v>
      </c>
      <c r="F884" s="17">
        <f t="shared" si="130"/>
        <v>38.948339483394832</v>
      </c>
      <c r="G884" t="s">
        <v>14</v>
      </c>
      <c r="H884">
        <v>452</v>
      </c>
      <c r="I884" t="s">
        <v>21</v>
      </c>
      <c r="J884" t="s">
        <v>22</v>
      </c>
      <c r="K884">
        <v>1436418000</v>
      </c>
      <c r="L884">
        <v>1438923600</v>
      </c>
      <c r="M884" t="b">
        <v>0</v>
      </c>
      <c r="N884" t="b">
        <v>1</v>
      </c>
      <c r="O884" t="s">
        <v>33</v>
      </c>
      <c r="P884" t="s">
        <v>2042</v>
      </c>
      <c r="Q884" t="s">
        <v>2043</v>
      </c>
      <c r="R884" s="8">
        <f t="shared" si="131"/>
        <v>42194.208333333328</v>
      </c>
      <c r="S884" s="8" t="str">
        <f t="shared" si="132"/>
        <v>09</v>
      </c>
      <c r="T884" s="8" t="str">
        <f t="shared" si="139"/>
        <v>Jul</v>
      </c>
      <c r="U884" s="8" t="str">
        <f t="shared" si="133"/>
        <v>2015</v>
      </c>
      <c r="V884" s="8">
        <f t="shared" si="134"/>
        <v>42223.208333333328</v>
      </c>
      <c r="W884" t="str">
        <f t="shared" si="135"/>
        <v>07</v>
      </c>
      <c r="X884" t="str">
        <f t="shared" si="136"/>
        <v>08</v>
      </c>
      <c r="Y884" t="str">
        <f t="shared" si="137"/>
        <v>2015</v>
      </c>
      <c r="Z884" s="17">
        <f t="shared" si="138"/>
        <v>29</v>
      </c>
    </row>
    <row r="885" spans="1:26" x14ac:dyDescent="0.3">
      <c r="A885">
        <v>882</v>
      </c>
      <c r="B885" s="4" t="s">
        <v>1796</v>
      </c>
      <c r="C885" s="3" t="s">
        <v>1797</v>
      </c>
      <c r="D885">
        <v>800</v>
      </c>
      <c r="E885">
        <v>2960</v>
      </c>
      <c r="F885" s="17">
        <f t="shared" si="130"/>
        <v>370</v>
      </c>
      <c r="G885" t="s">
        <v>20</v>
      </c>
      <c r="H885">
        <v>80</v>
      </c>
      <c r="I885" t="s">
        <v>21</v>
      </c>
      <c r="J885" t="s">
        <v>22</v>
      </c>
      <c r="K885">
        <v>1421820000</v>
      </c>
      <c r="L885">
        <v>1422165600</v>
      </c>
      <c r="M885" t="b">
        <v>0</v>
      </c>
      <c r="N885" t="b">
        <v>0</v>
      </c>
      <c r="O885" t="s">
        <v>33</v>
      </c>
      <c r="P885" t="s">
        <v>2042</v>
      </c>
      <c r="Q885" t="s">
        <v>2043</v>
      </c>
      <c r="R885" s="8">
        <f t="shared" si="131"/>
        <v>42025.25</v>
      </c>
      <c r="S885" s="8" t="str">
        <f t="shared" si="132"/>
        <v>21</v>
      </c>
      <c r="T885" s="8" t="str">
        <f t="shared" si="139"/>
        <v>Jan</v>
      </c>
      <c r="U885" s="8" t="str">
        <f t="shared" si="133"/>
        <v>2015</v>
      </c>
      <c r="V885" s="8">
        <f t="shared" si="134"/>
        <v>42029.25</v>
      </c>
      <c r="W885" t="str">
        <f t="shared" si="135"/>
        <v>25</v>
      </c>
      <c r="X885" t="str">
        <f t="shared" si="136"/>
        <v>01</v>
      </c>
      <c r="Y885" t="str">
        <f t="shared" si="137"/>
        <v>2015</v>
      </c>
      <c r="Z885" s="17">
        <f t="shared" si="138"/>
        <v>4</v>
      </c>
    </row>
    <row r="886" spans="1:26" ht="31.2" x14ac:dyDescent="0.3">
      <c r="A886">
        <v>883</v>
      </c>
      <c r="B886" s="4" t="s">
        <v>1798</v>
      </c>
      <c r="C886" s="3" t="s">
        <v>1799</v>
      </c>
      <c r="D886">
        <v>3400</v>
      </c>
      <c r="E886">
        <v>8089</v>
      </c>
      <c r="F886" s="17">
        <f t="shared" si="130"/>
        <v>237.91176470588232</v>
      </c>
      <c r="G886" t="s">
        <v>20</v>
      </c>
      <c r="H886">
        <v>193</v>
      </c>
      <c r="I886" t="s">
        <v>21</v>
      </c>
      <c r="J886" t="s">
        <v>22</v>
      </c>
      <c r="K886">
        <v>1274763600</v>
      </c>
      <c r="L886">
        <v>1277874000</v>
      </c>
      <c r="M886" t="b">
        <v>0</v>
      </c>
      <c r="N886" t="b">
        <v>0</v>
      </c>
      <c r="O886" t="s">
        <v>100</v>
      </c>
      <c r="P886" t="s">
        <v>2044</v>
      </c>
      <c r="Q886" t="s">
        <v>2055</v>
      </c>
      <c r="R886" s="8">
        <f t="shared" si="131"/>
        <v>40323.208333333336</v>
      </c>
      <c r="S886" s="8" t="str">
        <f t="shared" si="132"/>
        <v>25</v>
      </c>
      <c r="T886" s="8" t="str">
        <f t="shared" si="139"/>
        <v>May</v>
      </c>
      <c r="U886" s="8" t="str">
        <f t="shared" si="133"/>
        <v>2010</v>
      </c>
      <c r="V886" s="8">
        <f t="shared" si="134"/>
        <v>40359.208333333336</v>
      </c>
      <c r="W886" t="str">
        <f t="shared" si="135"/>
        <v>30</v>
      </c>
      <c r="X886" t="str">
        <f t="shared" si="136"/>
        <v>06</v>
      </c>
      <c r="Y886" t="str">
        <f t="shared" si="137"/>
        <v>2010</v>
      </c>
      <c r="Z886" s="17">
        <f t="shared" si="138"/>
        <v>36</v>
      </c>
    </row>
    <row r="887" spans="1:26" x14ac:dyDescent="0.3">
      <c r="A887">
        <v>884</v>
      </c>
      <c r="B887" s="4" t="s">
        <v>1800</v>
      </c>
      <c r="C887" s="3" t="s">
        <v>1801</v>
      </c>
      <c r="D887">
        <v>170800</v>
      </c>
      <c r="E887">
        <v>109374</v>
      </c>
      <c r="F887" s="17">
        <f t="shared" si="130"/>
        <v>64.036299765807954</v>
      </c>
      <c r="G887" t="s">
        <v>14</v>
      </c>
      <c r="H887">
        <v>1886</v>
      </c>
      <c r="I887" t="s">
        <v>21</v>
      </c>
      <c r="J887" t="s">
        <v>22</v>
      </c>
      <c r="K887">
        <v>1399179600</v>
      </c>
      <c r="L887">
        <v>1399352400</v>
      </c>
      <c r="M887" t="b">
        <v>0</v>
      </c>
      <c r="N887" t="b">
        <v>1</v>
      </c>
      <c r="O887" t="s">
        <v>33</v>
      </c>
      <c r="P887" t="s">
        <v>2042</v>
      </c>
      <c r="Q887" t="s">
        <v>2043</v>
      </c>
      <c r="R887" s="8">
        <f t="shared" si="131"/>
        <v>41763.208333333336</v>
      </c>
      <c r="S887" s="8" t="str">
        <f t="shared" si="132"/>
        <v>04</v>
      </c>
      <c r="T887" s="8" t="str">
        <f t="shared" si="139"/>
        <v>May</v>
      </c>
      <c r="U887" s="8" t="str">
        <f t="shared" si="133"/>
        <v>2014</v>
      </c>
      <c r="V887" s="8">
        <f t="shared" si="134"/>
        <v>41765.208333333336</v>
      </c>
      <c r="W887" t="str">
        <f t="shared" si="135"/>
        <v>06</v>
      </c>
      <c r="X887" t="str">
        <f t="shared" si="136"/>
        <v>05</v>
      </c>
      <c r="Y887" t="str">
        <f t="shared" si="137"/>
        <v>2014</v>
      </c>
      <c r="Z887" s="17">
        <f t="shared" si="138"/>
        <v>2</v>
      </c>
    </row>
    <row r="888" spans="1:26" x14ac:dyDescent="0.3">
      <c r="A888">
        <v>885</v>
      </c>
      <c r="B888" s="4" t="s">
        <v>1802</v>
      </c>
      <c r="C888" s="3" t="s">
        <v>1803</v>
      </c>
      <c r="D888">
        <v>1800</v>
      </c>
      <c r="E888">
        <v>2129</v>
      </c>
      <c r="F888" s="17">
        <f t="shared" si="130"/>
        <v>118.27777777777777</v>
      </c>
      <c r="G888" t="s">
        <v>20</v>
      </c>
      <c r="H888">
        <v>52</v>
      </c>
      <c r="I888" t="s">
        <v>21</v>
      </c>
      <c r="J888" t="s">
        <v>22</v>
      </c>
      <c r="K888">
        <v>1275800400</v>
      </c>
      <c r="L888">
        <v>1279083600</v>
      </c>
      <c r="M888" t="b">
        <v>0</v>
      </c>
      <c r="N888" t="b">
        <v>0</v>
      </c>
      <c r="O888" t="s">
        <v>33</v>
      </c>
      <c r="P888" t="s">
        <v>2042</v>
      </c>
      <c r="Q888" t="s">
        <v>2043</v>
      </c>
      <c r="R888" s="8">
        <f t="shared" si="131"/>
        <v>40335.208333333336</v>
      </c>
      <c r="S888" s="8" t="str">
        <f t="shared" si="132"/>
        <v>06</v>
      </c>
      <c r="T888" s="8" t="str">
        <f t="shared" si="139"/>
        <v>Jun</v>
      </c>
      <c r="U888" s="8" t="str">
        <f t="shared" si="133"/>
        <v>2010</v>
      </c>
      <c r="V888" s="8">
        <f t="shared" si="134"/>
        <v>40373.208333333336</v>
      </c>
      <c r="W888" t="str">
        <f t="shared" si="135"/>
        <v>14</v>
      </c>
      <c r="X888" t="str">
        <f t="shared" si="136"/>
        <v>07</v>
      </c>
      <c r="Y888" t="str">
        <f t="shared" si="137"/>
        <v>2010</v>
      </c>
      <c r="Z888" s="17">
        <f t="shared" si="138"/>
        <v>38</v>
      </c>
    </row>
    <row r="889" spans="1:26" x14ac:dyDescent="0.3">
      <c r="A889">
        <v>886</v>
      </c>
      <c r="B889" s="4" t="s">
        <v>1804</v>
      </c>
      <c r="C889" s="3" t="s">
        <v>1805</v>
      </c>
      <c r="D889">
        <v>150600</v>
      </c>
      <c r="E889">
        <v>127745</v>
      </c>
      <c r="F889" s="17">
        <f t="shared" si="130"/>
        <v>84.824037184594957</v>
      </c>
      <c r="G889" t="s">
        <v>14</v>
      </c>
      <c r="H889">
        <v>1825</v>
      </c>
      <c r="I889" t="s">
        <v>21</v>
      </c>
      <c r="J889" t="s">
        <v>22</v>
      </c>
      <c r="K889">
        <v>1282798800</v>
      </c>
      <c r="L889">
        <v>1284354000</v>
      </c>
      <c r="M889" t="b">
        <v>0</v>
      </c>
      <c r="N889" t="b">
        <v>0</v>
      </c>
      <c r="O889" t="s">
        <v>60</v>
      </c>
      <c r="P889" t="s">
        <v>2038</v>
      </c>
      <c r="Q889" t="s">
        <v>2048</v>
      </c>
      <c r="R889" s="8">
        <f t="shared" si="131"/>
        <v>40416.208333333336</v>
      </c>
      <c r="S889" s="8" t="str">
        <f t="shared" si="132"/>
        <v>26</v>
      </c>
      <c r="T889" s="8" t="str">
        <f t="shared" si="139"/>
        <v>Aug</v>
      </c>
      <c r="U889" s="8" t="str">
        <f t="shared" si="133"/>
        <v>2010</v>
      </c>
      <c r="V889" s="8">
        <f t="shared" si="134"/>
        <v>40434.208333333336</v>
      </c>
      <c r="W889" t="str">
        <f t="shared" si="135"/>
        <v>13</v>
      </c>
      <c r="X889" t="str">
        <f t="shared" si="136"/>
        <v>09</v>
      </c>
      <c r="Y889" t="str">
        <f t="shared" si="137"/>
        <v>2010</v>
      </c>
      <c r="Z889" s="17">
        <f t="shared" si="138"/>
        <v>18</v>
      </c>
    </row>
    <row r="890" spans="1:26" ht="31.2" x14ac:dyDescent="0.3">
      <c r="A890">
        <v>887</v>
      </c>
      <c r="B890" s="4" t="s">
        <v>1806</v>
      </c>
      <c r="C890" s="3" t="s">
        <v>1807</v>
      </c>
      <c r="D890">
        <v>7800</v>
      </c>
      <c r="E890">
        <v>2289</v>
      </c>
      <c r="F890" s="17">
        <f t="shared" si="130"/>
        <v>29.346153846153843</v>
      </c>
      <c r="G890" t="s">
        <v>14</v>
      </c>
      <c r="H890">
        <v>31</v>
      </c>
      <c r="I890" t="s">
        <v>21</v>
      </c>
      <c r="J890" t="s">
        <v>22</v>
      </c>
      <c r="K890">
        <v>1437109200</v>
      </c>
      <c r="L890">
        <v>1441170000</v>
      </c>
      <c r="M890" t="b">
        <v>0</v>
      </c>
      <c r="N890" t="b">
        <v>1</v>
      </c>
      <c r="O890" t="s">
        <v>33</v>
      </c>
      <c r="P890" t="s">
        <v>2042</v>
      </c>
      <c r="Q890" t="s">
        <v>2043</v>
      </c>
      <c r="R890" s="8">
        <f t="shared" si="131"/>
        <v>42202.208333333328</v>
      </c>
      <c r="S890" s="8" t="str">
        <f t="shared" si="132"/>
        <v>17</v>
      </c>
      <c r="T890" s="8" t="str">
        <f t="shared" si="139"/>
        <v>Jul</v>
      </c>
      <c r="U890" s="8" t="str">
        <f t="shared" si="133"/>
        <v>2015</v>
      </c>
      <c r="V890" s="8">
        <f t="shared" si="134"/>
        <v>42249.208333333328</v>
      </c>
      <c r="W890" t="str">
        <f t="shared" si="135"/>
        <v>02</v>
      </c>
      <c r="X890" t="str">
        <f t="shared" si="136"/>
        <v>09</v>
      </c>
      <c r="Y890" t="str">
        <f t="shared" si="137"/>
        <v>2015</v>
      </c>
      <c r="Z890" s="17">
        <f t="shared" si="138"/>
        <v>47</v>
      </c>
    </row>
    <row r="891" spans="1:26" ht="31.2" x14ac:dyDescent="0.3">
      <c r="A891">
        <v>888</v>
      </c>
      <c r="B891" s="4" t="s">
        <v>1808</v>
      </c>
      <c r="C891" s="3" t="s">
        <v>1809</v>
      </c>
      <c r="D891">
        <v>5800</v>
      </c>
      <c r="E891">
        <v>12174</v>
      </c>
      <c r="F891" s="17">
        <f t="shared" si="130"/>
        <v>209.89655172413794</v>
      </c>
      <c r="G891" t="s">
        <v>20</v>
      </c>
      <c r="H891">
        <v>290</v>
      </c>
      <c r="I891" t="s">
        <v>21</v>
      </c>
      <c r="J891" t="s">
        <v>22</v>
      </c>
      <c r="K891">
        <v>1491886800</v>
      </c>
      <c r="L891">
        <v>1493528400</v>
      </c>
      <c r="M891" t="b">
        <v>0</v>
      </c>
      <c r="N891" t="b">
        <v>0</v>
      </c>
      <c r="O891" t="s">
        <v>33</v>
      </c>
      <c r="P891" t="s">
        <v>2042</v>
      </c>
      <c r="Q891" t="s">
        <v>2043</v>
      </c>
      <c r="R891" s="8">
        <f t="shared" si="131"/>
        <v>42836.208333333328</v>
      </c>
      <c r="S891" s="8" t="str">
        <f t="shared" si="132"/>
        <v>11</v>
      </c>
      <c r="T891" s="8" t="str">
        <f t="shared" si="139"/>
        <v>Apr</v>
      </c>
      <c r="U891" s="8" t="str">
        <f t="shared" si="133"/>
        <v>2017</v>
      </c>
      <c r="V891" s="8">
        <f t="shared" si="134"/>
        <v>42855.208333333328</v>
      </c>
      <c r="W891" t="str">
        <f t="shared" si="135"/>
        <v>30</v>
      </c>
      <c r="X891" t="str">
        <f t="shared" si="136"/>
        <v>04</v>
      </c>
      <c r="Y891" t="str">
        <f t="shared" si="137"/>
        <v>2017</v>
      </c>
      <c r="Z891" s="17">
        <f t="shared" si="138"/>
        <v>19</v>
      </c>
    </row>
    <row r="892" spans="1:26" x14ac:dyDescent="0.3">
      <c r="A892">
        <v>889</v>
      </c>
      <c r="B892" s="4" t="s">
        <v>1810</v>
      </c>
      <c r="C892" s="3" t="s">
        <v>1811</v>
      </c>
      <c r="D892">
        <v>5600</v>
      </c>
      <c r="E892">
        <v>9508</v>
      </c>
      <c r="F892" s="17">
        <f t="shared" si="130"/>
        <v>169.78571428571431</v>
      </c>
      <c r="G892" t="s">
        <v>20</v>
      </c>
      <c r="H892">
        <v>122</v>
      </c>
      <c r="I892" t="s">
        <v>21</v>
      </c>
      <c r="J892" t="s">
        <v>22</v>
      </c>
      <c r="K892">
        <v>1394600400</v>
      </c>
      <c r="L892">
        <v>1395205200</v>
      </c>
      <c r="M892" t="b">
        <v>0</v>
      </c>
      <c r="N892" t="b">
        <v>1</v>
      </c>
      <c r="O892" t="s">
        <v>50</v>
      </c>
      <c r="P892" t="s">
        <v>2038</v>
      </c>
      <c r="Q892" t="s">
        <v>2046</v>
      </c>
      <c r="R892" s="8">
        <f t="shared" si="131"/>
        <v>41710.208333333336</v>
      </c>
      <c r="S892" s="8" t="str">
        <f t="shared" si="132"/>
        <v>12</v>
      </c>
      <c r="T892" s="8" t="str">
        <f t="shared" si="139"/>
        <v>Mar</v>
      </c>
      <c r="U892" s="8" t="str">
        <f t="shared" si="133"/>
        <v>2014</v>
      </c>
      <c r="V892" s="8">
        <f t="shared" si="134"/>
        <v>41717.208333333336</v>
      </c>
      <c r="W892" t="str">
        <f t="shared" si="135"/>
        <v>19</v>
      </c>
      <c r="X892" t="str">
        <f t="shared" si="136"/>
        <v>03</v>
      </c>
      <c r="Y892" t="str">
        <f t="shared" si="137"/>
        <v>2014</v>
      </c>
      <c r="Z892" s="17">
        <f t="shared" si="138"/>
        <v>7</v>
      </c>
    </row>
    <row r="893" spans="1:26" x14ac:dyDescent="0.3">
      <c r="A893">
        <v>890</v>
      </c>
      <c r="B893" s="4" t="s">
        <v>1812</v>
      </c>
      <c r="C893" s="3" t="s">
        <v>1813</v>
      </c>
      <c r="D893">
        <v>134400</v>
      </c>
      <c r="E893">
        <v>155849</v>
      </c>
      <c r="F893" s="17">
        <f t="shared" si="130"/>
        <v>115.95907738095239</v>
      </c>
      <c r="G893" t="s">
        <v>20</v>
      </c>
      <c r="H893">
        <v>1470</v>
      </c>
      <c r="I893" t="s">
        <v>21</v>
      </c>
      <c r="J893" t="s">
        <v>22</v>
      </c>
      <c r="K893">
        <v>1561352400</v>
      </c>
      <c r="L893">
        <v>1561438800</v>
      </c>
      <c r="M893" t="b">
        <v>0</v>
      </c>
      <c r="N893" t="b">
        <v>0</v>
      </c>
      <c r="O893" t="s">
        <v>60</v>
      </c>
      <c r="P893" t="s">
        <v>2038</v>
      </c>
      <c r="Q893" t="s">
        <v>2048</v>
      </c>
      <c r="R893" s="8">
        <f t="shared" si="131"/>
        <v>43640.208333333328</v>
      </c>
      <c r="S893" s="8" t="str">
        <f t="shared" si="132"/>
        <v>24</v>
      </c>
      <c r="T893" s="8" t="str">
        <f t="shared" si="139"/>
        <v>Jun</v>
      </c>
      <c r="U893" s="8" t="str">
        <f t="shared" si="133"/>
        <v>2019</v>
      </c>
      <c r="V893" s="8">
        <f t="shared" si="134"/>
        <v>43641.208333333328</v>
      </c>
      <c r="W893" t="str">
        <f t="shared" si="135"/>
        <v>25</v>
      </c>
      <c r="X893" t="str">
        <f t="shared" si="136"/>
        <v>06</v>
      </c>
      <c r="Y893" t="str">
        <f t="shared" si="137"/>
        <v>2019</v>
      </c>
      <c r="Z893" s="17">
        <f t="shared" si="138"/>
        <v>1</v>
      </c>
    </row>
    <row r="894" spans="1:26" ht="31.2" x14ac:dyDescent="0.3">
      <c r="A894">
        <v>891</v>
      </c>
      <c r="B894" s="4" t="s">
        <v>1814</v>
      </c>
      <c r="C894" s="3" t="s">
        <v>1815</v>
      </c>
      <c r="D894">
        <v>3000</v>
      </c>
      <c r="E894">
        <v>7758</v>
      </c>
      <c r="F894" s="17">
        <f t="shared" si="130"/>
        <v>258.59999999999997</v>
      </c>
      <c r="G894" t="s">
        <v>20</v>
      </c>
      <c r="H894">
        <v>165</v>
      </c>
      <c r="I894" t="s">
        <v>15</v>
      </c>
      <c r="J894" t="s">
        <v>16</v>
      </c>
      <c r="K894">
        <v>1322892000</v>
      </c>
      <c r="L894">
        <v>1326693600</v>
      </c>
      <c r="M894" t="b">
        <v>0</v>
      </c>
      <c r="N894" t="b">
        <v>0</v>
      </c>
      <c r="O894" t="s">
        <v>42</v>
      </c>
      <c r="P894" t="s">
        <v>2044</v>
      </c>
      <c r="Q894" t="s">
        <v>2045</v>
      </c>
      <c r="R894" s="8">
        <f t="shared" si="131"/>
        <v>40880.25</v>
      </c>
      <c r="S894" s="8" t="str">
        <f t="shared" si="132"/>
        <v>03</v>
      </c>
      <c r="T894" s="8" t="str">
        <f t="shared" si="139"/>
        <v>Dec</v>
      </c>
      <c r="U894" s="8" t="str">
        <f t="shared" si="133"/>
        <v>2011</v>
      </c>
      <c r="V894" s="8">
        <f t="shared" si="134"/>
        <v>40924.25</v>
      </c>
      <c r="W894" t="str">
        <f t="shared" si="135"/>
        <v>16</v>
      </c>
      <c r="X894" t="str">
        <f t="shared" si="136"/>
        <v>01</v>
      </c>
      <c r="Y894" t="str">
        <f t="shared" si="137"/>
        <v>2012</v>
      </c>
      <c r="Z894" s="17">
        <f t="shared" si="138"/>
        <v>44</v>
      </c>
    </row>
    <row r="895" spans="1:26" x14ac:dyDescent="0.3">
      <c r="A895">
        <v>892</v>
      </c>
      <c r="B895" s="4" t="s">
        <v>1816</v>
      </c>
      <c r="C895" s="3" t="s">
        <v>1817</v>
      </c>
      <c r="D895">
        <v>6000</v>
      </c>
      <c r="E895">
        <v>13835</v>
      </c>
      <c r="F895" s="17">
        <f t="shared" si="130"/>
        <v>230.58333333333331</v>
      </c>
      <c r="G895" t="s">
        <v>20</v>
      </c>
      <c r="H895">
        <v>182</v>
      </c>
      <c r="I895" t="s">
        <v>21</v>
      </c>
      <c r="J895" t="s">
        <v>22</v>
      </c>
      <c r="K895">
        <v>1274418000</v>
      </c>
      <c r="L895">
        <v>1277960400</v>
      </c>
      <c r="M895" t="b">
        <v>0</v>
      </c>
      <c r="N895" t="b">
        <v>0</v>
      </c>
      <c r="O895" t="s">
        <v>206</v>
      </c>
      <c r="P895" t="s">
        <v>2050</v>
      </c>
      <c r="Q895" t="s">
        <v>2062</v>
      </c>
      <c r="R895" s="8">
        <f t="shared" si="131"/>
        <v>40319.208333333336</v>
      </c>
      <c r="S895" s="8" t="str">
        <f t="shared" si="132"/>
        <v>21</v>
      </c>
      <c r="T895" s="8" t="str">
        <f t="shared" si="139"/>
        <v>May</v>
      </c>
      <c r="U895" s="8" t="str">
        <f t="shared" si="133"/>
        <v>2010</v>
      </c>
      <c r="V895" s="8">
        <f t="shared" si="134"/>
        <v>40360.208333333336</v>
      </c>
      <c r="W895" t="str">
        <f t="shared" si="135"/>
        <v>01</v>
      </c>
      <c r="X895" t="str">
        <f t="shared" si="136"/>
        <v>07</v>
      </c>
      <c r="Y895" t="str">
        <f t="shared" si="137"/>
        <v>2010</v>
      </c>
      <c r="Z895" s="17">
        <f t="shared" si="138"/>
        <v>41</v>
      </c>
    </row>
    <row r="896" spans="1:26" x14ac:dyDescent="0.3">
      <c r="A896">
        <v>893</v>
      </c>
      <c r="B896" s="4" t="s">
        <v>1818</v>
      </c>
      <c r="C896" s="3" t="s">
        <v>1819</v>
      </c>
      <c r="D896">
        <v>8400</v>
      </c>
      <c r="E896">
        <v>10770</v>
      </c>
      <c r="F896" s="17">
        <f t="shared" si="130"/>
        <v>128.21428571428572</v>
      </c>
      <c r="G896" t="s">
        <v>20</v>
      </c>
      <c r="H896">
        <v>199</v>
      </c>
      <c r="I896" t="s">
        <v>107</v>
      </c>
      <c r="J896" t="s">
        <v>108</v>
      </c>
      <c r="K896">
        <v>1434344400</v>
      </c>
      <c r="L896">
        <v>1434690000</v>
      </c>
      <c r="M896" t="b">
        <v>0</v>
      </c>
      <c r="N896" t="b">
        <v>1</v>
      </c>
      <c r="O896" t="s">
        <v>42</v>
      </c>
      <c r="P896" t="s">
        <v>2044</v>
      </c>
      <c r="Q896" t="s">
        <v>2045</v>
      </c>
      <c r="R896" s="8">
        <f t="shared" si="131"/>
        <v>42170.208333333328</v>
      </c>
      <c r="S896" s="8" t="str">
        <f t="shared" si="132"/>
        <v>15</v>
      </c>
      <c r="T896" s="8" t="str">
        <f t="shared" si="139"/>
        <v>Jun</v>
      </c>
      <c r="U896" s="8" t="str">
        <f t="shared" si="133"/>
        <v>2015</v>
      </c>
      <c r="V896" s="8">
        <f t="shared" si="134"/>
        <v>42174.208333333328</v>
      </c>
      <c r="W896" t="str">
        <f t="shared" si="135"/>
        <v>19</v>
      </c>
      <c r="X896" t="str">
        <f t="shared" si="136"/>
        <v>06</v>
      </c>
      <c r="Y896" t="str">
        <f t="shared" si="137"/>
        <v>2015</v>
      </c>
      <c r="Z896" s="17">
        <f t="shared" si="138"/>
        <v>4</v>
      </c>
    </row>
    <row r="897" spans="1:26" x14ac:dyDescent="0.3">
      <c r="A897">
        <v>894</v>
      </c>
      <c r="B897" s="4" t="s">
        <v>1820</v>
      </c>
      <c r="C897" s="3" t="s">
        <v>1821</v>
      </c>
      <c r="D897">
        <v>1700</v>
      </c>
      <c r="E897">
        <v>3208</v>
      </c>
      <c r="F897" s="17">
        <f t="shared" si="130"/>
        <v>188.70588235294116</v>
      </c>
      <c r="G897" t="s">
        <v>20</v>
      </c>
      <c r="H897">
        <v>56</v>
      </c>
      <c r="I897" t="s">
        <v>40</v>
      </c>
      <c r="J897" t="s">
        <v>41</v>
      </c>
      <c r="K897">
        <v>1373518800</v>
      </c>
      <c r="L897">
        <v>1376110800</v>
      </c>
      <c r="M897" t="b">
        <v>0</v>
      </c>
      <c r="N897" t="b">
        <v>1</v>
      </c>
      <c r="O897" t="s">
        <v>269</v>
      </c>
      <c r="P897" t="s">
        <v>2044</v>
      </c>
      <c r="Q897" t="s">
        <v>2063</v>
      </c>
      <c r="R897" s="8">
        <f t="shared" si="131"/>
        <v>41466.208333333336</v>
      </c>
      <c r="S897" s="8" t="str">
        <f t="shared" si="132"/>
        <v>11</v>
      </c>
      <c r="T897" s="8" t="str">
        <f t="shared" si="139"/>
        <v>Jul</v>
      </c>
      <c r="U897" s="8" t="str">
        <f t="shared" si="133"/>
        <v>2013</v>
      </c>
      <c r="V897" s="8">
        <f t="shared" si="134"/>
        <v>41496.208333333336</v>
      </c>
      <c r="W897" t="str">
        <f t="shared" si="135"/>
        <v>10</v>
      </c>
      <c r="X897" t="str">
        <f t="shared" si="136"/>
        <v>08</v>
      </c>
      <c r="Y897" t="str">
        <f t="shared" si="137"/>
        <v>2013</v>
      </c>
      <c r="Z897" s="17">
        <f t="shared" si="138"/>
        <v>30</v>
      </c>
    </row>
    <row r="898" spans="1:26" ht="31.2" x14ac:dyDescent="0.3">
      <c r="A898">
        <v>895</v>
      </c>
      <c r="B898" s="4" t="s">
        <v>1822</v>
      </c>
      <c r="C898" s="3" t="s">
        <v>1823</v>
      </c>
      <c r="D898">
        <v>159800</v>
      </c>
      <c r="E898">
        <v>11108</v>
      </c>
      <c r="F898" s="17">
        <f t="shared" si="130"/>
        <v>6.9511889862327907</v>
      </c>
      <c r="G898" t="s">
        <v>14</v>
      </c>
      <c r="H898">
        <v>107</v>
      </c>
      <c r="I898" t="s">
        <v>21</v>
      </c>
      <c r="J898" t="s">
        <v>22</v>
      </c>
      <c r="K898">
        <v>1517637600</v>
      </c>
      <c r="L898">
        <v>1518415200</v>
      </c>
      <c r="M898" t="b">
        <v>0</v>
      </c>
      <c r="N898" t="b">
        <v>0</v>
      </c>
      <c r="O898" t="s">
        <v>33</v>
      </c>
      <c r="P898" t="s">
        <v>2042</v>
      </c>
      <c r="Q898" t="s">
        <v>2043</v>
      </c>
      <c r="R898" s="8">
        <f t="shared" si="131"/>
        <v>43134.25</v>
      </c>
      <c r="S898" s="8" t="str">
        <f t="shared" si="132"/>
        <v>03</v>
      </c>
      <c r="T898" s="8" t="str">
        <f t="shared" si="139"/>
        <v>Feb</v>
      </c>
      <c r="U898" s="8" t="str">
        <f t="shared" si="133"/>
        <v>2018</v>
      </c>
      <c r="V898" s="8">
        <f t="shared" si="134"/>
        <v>43143.25</v>
      </c>
      <c r="W898" t="str">
        <f t="shared" si="135"/>
        <v>12</v>
      </c>
      <c r="X898" t="str">
        <f t="shared" si="136"/>
        <v>02</v>
      </c>
      <c r="Y898" t="str">
        <f t="shared" si="137"/>
        <v>2018</v>
      </c>
      <c r="Z898" s="17">
        <f t="shared" si="138"/>
        <v>9</v>
      </c>
    </row>
    <row r="899" spans="1:26" ht="31.2" x14ac:dyDescent="0.3">
      <c r="A899">
        <v>896</v>
      </c>
      <c r="B899" s="4" t="s">
        <v>1824</v>
      </c>
      <c r="C899" s="3" t="s">
        <v>1825</v>
      </c>
      <c r="D899">
        <v>19800</v>
      </c>
      <c r="E899">
        <v>153338</v>
      </c>
      <c r="F899" s="17">
        <f t="shared" si="130"/>
        <v>774.43434343434342</v>
      </c>
      <c r="G899" t="s">
        <v>20</v>
      </c>
      <c r="H899">
        <v>1460</v>
      </c>
      <c r="I899" t="s">
        <v>26</v>
      </c>
      <c r="J899" t="s">
        <v>27</v>
      </c>
      <c r="K899">
        <v>1310619600</v>
      </c>
      <c r="L899">
        <v>1310878800</v>
      </c>
      <c r="M899" t="b">
        <v>0</v>
      </c>
      <c r="N899" t="b">
        <v>1</v>
      </c>
      <c r="O899" t="s">
        <v>17</v>
      </c>
      <c r="P899" t="s">
        <v>2036</v>
      </c>
      <c r="Q899" t="s">
        <v>2037</v>
      </c>
      <c r="R899" s="8">
        <f t="shared" si="131"/>
        <v>40738.208333333336</v>
      </c>
      <c r="S899" s="8" t="str">
        <f t="shared" si="132"/>
        <v>14</v>
      </c>
      <c r="T899" s="8" t="str">
        <f t="shared" si="139"/>
        <v>Jul</v>
      </c>
      <c r="U899" s="8" t="str">
        <f t="shared" si="133"/>
        <v>2011</v>
      </c>
      <c r="V899" s="8">
        <f t="shared" si="134"/>
        <v>40741.208333333336</v>
      </c>
      <c r="W899" t="str">
        <f t="shared" si="135"/>
        <v>17</v>
      </c>
      <c r="X899" t="str">
        <f t="shared" si="136"/>
        <v>07</v>
      </c>
      <c r="Y899" t="str">
        <f t="shared" si="137"/>
        <v>2011</v>
      </c>
      <c r="Z899" s="17">
        <f t="shared" si="138"/>
        <v>3</v>
      </c>
    </row>
    <row r="900" spans="1:26" x14ac:dyDescent="0.3">
      <c r="A900">
        <v>897</v>
      </c>
      <c r="B900" s="4" t="s">
        <v>1826</v>
      </c>
      <c r="C900" s="3" t="s">
        <v>1827</v>
      </c>
      <c r="D900">
        <v>8800</v>
      </c>
      <c r="E900">
        <v>2437</v>
      </c>
      <c r="F900" s="17">
        <f t="shared" ref="F900:F963" si="140">E900/D900*100</f>
        <v>27.693181818181817</v>
      </c>
      <c r="G900" t="s">
        <v>14</v>
      </c>
      <c r="H900">
        <v>27</v>
      </c>
      <c r="I900" t="s">
        <v>21</v>
      </c>
      <c r="J900" t="s">
        <v>22</v>
      </c>
      <c r="K900">
        <v>1556427600</v>
      </c>
      <c r="L900">
        <v>1556600400</v>
      </c>
      <c r="M900" t="b">
        <v>0</v>
      </c>
      <c r="N900" t="b">
        <v>0</v>
      </c>
      <c r="O900" t="s">
        <v>33</v>
      </c>
      <c r="P900" t="s">
        <v>2042</v>
      </c>
      <c r="Q900" t="s">
        <v>2043</v>
      </c>
      <c r="R900" s="8">
        <f t="shared" ref="R900:R963" si="141">(((K900/60)/60)/24)+DATE(1970,1,1)</f>
        <v>43583.208333333328</v>
      </c>
      <c r="S900" s="8" t="str">
        <f t="shared" ref="S900:S963" si="142">TEXT(R900,"dd")</f>
        <v>28</v>
      </c>
      <c r="T900" s="8" t="str">
        <f t="shared" si="139"/>
        <v>Apr</v>
      </c>
      <c r="U900" s="8" t="str">
        <f t="shared" ref="U900:U963" si="143">TEXT(R900,"yyyy")</f>
        <v>2019</v>
      </c>
      <c r="V900" s="8">
        <f t="shared" ref="V900:V963" si="144">(((L900/60)/60)/24)+DATE(1970,1,1)</f>
        <v>43585.208333333328</v>
      </c>
      <c r="W900" t="str">
        <f t="shared" ref="W900:W963" si="145">TEXT(V900,"dd")</f>
        <v>30</v>
      </c>
      <c r="X900" t="str">
        <f t="shared" ref="X900:X963" si="146">TEXT(V900,"mm")</f>
        <v>04</v>
      </c>
      <c r="Y900" t="str">
        <f t="shared" ref="Y900:Y963" si="147">TEXT(V900,"yyyy")</f>
        <v>2019</v>
      </c>
      <c r="Z900" s="17">
        <f t="shared" ref="Z900:Z963" si="148">V900-R900</f>
        <v>2</v>
      </c>
    </row>
    <row r="901" spans="1:26" x14ac:dyDescent="0.3">
      <c r="A901">
        <v>898</v>
      </c>
      <c r="B901" s="4" t="s">
        <v>1828</v>
      </c>
      <c r="C901" s="3" t="s">
        <v>1829</v>
      </c>
      <c r="D901">
        <v>179100</v>
      </c>
      <c r="E901">
        <v>93991</v>
      </c>
      <c r="F901" s="17">
        <f t="shared" si="140"/>
        <v>52.479620323841424</v>
      </c>
      <c r="G901" t="s">
        <v>14</v>
      </c>
      <c r="H901">
        <v>1221</v>
      </c>
      <c r="I901" t="s">
        <v>21</v>
      </c>
      <c r="J901" t="s">
        <v>22</v>
      </c>
      <c r="K901">
        <v>1576476000</v>
      </c>
      <c r="L901">
        <v>1576994400</v>
      </c>
      <c r="M901" t="b">
        <v>0</v>
      </c>
      <c r="N901" t="b">
        <v>0</v>
      </c>
      <c r="O901" t="s">
        <v>42</v>
      </c>
      <c r="P901" t="s">
        <v>2044</v>
      </c>
      <c r="Q901" t="s">
        <v>2045</v>
      </c>
      <c r="R901" s="8">
        <f t="shared" si="141"/>
        <v>43815.25</v>
      </c>
      <c r="S901" s="8" t="str">
        <f t="shared" si="142"/>
        <v>16</v>
      </c>
      <c r="T901" s="8" t="str">
        <f t="shared" si="139"/>
        <v>Dec</v>
      </c>
      <c r="U901" s="8" t="str">
        <f t="shared" si="143"/>
        <v>2019</v>
      </c>
      <c r="V901" s="8">
        <f t="shared" si="144"/>
        <v>43821.25</v>
      </c>
      <c r="W901" t="str">
        <f t="shared" si="145"/>
        <v>22</v>
      </c>
      <c r="X901" t="str">
        <f t="shared" si="146"/>
        <v>12</v>
      </c>
      <c r="Y901" t="str">
        <f t="shared" si="147"/>
        <v>2019</v>
      </c>
      <c r="Z901" s="17">
        <f t="shared" si="148"/>
        <v>6</v>
      </c>
    </row>
    <row r="902" spans="1:26" x14ac:dyDescent="0.3">
      <c r="A902">
        <v>899</v>
      </c>
      <c r="B902" s="4" t="s">
        <v>1830</v>
      </c>
      <c r="C902" s="3" t="s">
        <v>1831</v>
      </c>
      <c r="D902">
        <v>3100</v>
      </c>
      <c r="E902">
        <v>12620</v>
      </c>
      <c r="F902" s="17">
        <f t="shared" si="140"/>
        <v>407.09677419354841</v>
      </c>
      <c r="G902" t="s">
        <v>20</v>
      </c>
      <c r="H902">
        <v>123</v>
      </c>
      <c r="I902" t="s">
        <v>98</v>
      </c>
      <c r="J902" t="s">
        <v>99</v>
      </c>
      <c r="K902">
        <v>1381122000</v>
      </c>
      <c r="L902">
        <v>1382677200</v>
      </c>
      <c r="M902" t="b">
        <v>0</v>
      </c>
      <c r="N902" t="b">
        <v>0</v>
      </c>
      <c r="O902" t="s">
        <v>159</v>
      </c>
      <c r="P902" t="s">
        <v>2038</v>
      </c>
      <c r="Q902" t="s">
        <v>2061</v>
      </c>
      <c r="R902" s="8">
        <f t="shared" si="141"/>
        <v>41554.208333333336</v>
      </c>
      <c r="S902" s="8" t="str">
        <f t="shared" si="142"/>
        <v>07</v>
      </c>
      <c r="T902" s="8" t="str">
        <f t="shared" si="139"/>
        <v>Oct</v>
      </c>
      <c r="U902" s="8" t="str">
        <f t="shared" si="143"/>
        <v>2013</v>
      </c>
      <c r="V902" s="8">
        <f t="shared" si="144"/>
        <v>41572.208333333336</v>
      </c>
      <c r="W902" t="str">
        <f t="shared" si="145"/>
        <v>25</v>
      </c>
      <c r="X902" t="str">
        <f t="shared" si="146"/>
        <v>10</v>
      </c>
      <c r="Y902" t="str">
        <f t="shared" si="147"/>
        <v>2013</v>
      </c>
      <c r="Z902" s="17">
        <f t="shared" si="148"/>
        <v>18</v>
      </c>
    </row>
    <row r="903" spans="1:26" x14ac:dyDescent="0.3">
      <c r="A903">
        <v>900</v>
      </c>
      <c r="B903" s="4" t="s">
        <v>1832</v>
      </c>
      <c r="C903" s="3" t="s">
        <v>1833</v>
      </c>
      <c r="D903">
        <v>100</v>
      </c>
      <c r="E903">
        <v>2</v>
      </c>
      <c r="F903" s="17">
        <f t="shared" si="140"/>
        <v>2</v>
      </c>
      <c r="G903" t="s">
        <v>14</v>
      </c>
      <c r="H903">
        <v>1</v>
      </c>
      <c r="I903" t="s">
        <v>21</v>
      </c>
      <c r="J903" t="s">
        <v>22</v>
      </c>
      <c r="K903">
        <v>1411102800</v>
      </c>
      <c r="L903">
        <v>1411189200</v>
      </c>
      <c r="M903" t="b">
        <v>0</v>
      </c>
      <c r="N903" t="b">
        <v>1</v>
      </c>
      <c r="O903" t="s">
        <v>28</v>
      </c>
      <c r="P903" t="s">
        <v>2040</v>
      </c>
      <c r="Q903" t="s">
        <v>2041</v>
      </c>
      <c r="R903" s="8">
        <f t="shared" si="141"/>
        <v>41901.208333333336</v>
      </c>
      <c r="S903" s="8" t="str">
        <f t="shared" si="142"/>
        <v>19</v>
      </c>
      <c r="T903" s="8" t="str">
        <f t="shared" ref="T903:T966" si="149">TEXT(R903,"mmm")</f>
        <v>Sep</v>
      </c>
      <c r="U903" s="8" t="str">
        <f t="shared" si="143"/>
        <v>2014</v>
      </c>
      <c r="V903" s="8">
        <f t="shared" si="144"/>
        <v>41902.208333333336</v>
      </c>
      <c r="W903" t="str">
        <f t="shared" si="145"/>
        <v>20</v>
      </c>
      <c r="X903" t="str">
        <f t="shared" si="146"/>
        <v>09</v>
      </c>
      <c r="Y903" t="str">
        <f t="shared" si="147"/>
        <v>2014</v>
      </c>
      <c r="Z903" s="17">
        <f t="shared" si="148"/>
        <v>1</v>
      </c>
    </row>
    <row r="904" spans="1:26" x14ac:dyDescent="0.3">
      <c r="A904">
        <v>901</v>
      </c>
      <c r="B904" s="4" t="s">
        <v>1834</v>
      </c>
      <c r="C904" s="3" t="s">
        <v>1835</v>
      </c>
      <c r="D904">
        <v>5600</v>
      </c>
      <c r="E904">
        <v>8746</v>
      </c>
      <c r="F904" s="17">
        <f t="shared" si="140"/>
        <v>156.17857142857144</v>
      </c>
      <c r="G904" t="s">
        <v>20</v>
      </c>
      <c r="H904">
        <v>159</v>
      </c>
      <c r="I904" t="s">
        <v>21</v>
      </c>
      <c r="J904" t="s">
        <v>22</v>
      </c>
      <c r="K904">
        <v>1531803600</v>
      </c>
      <c r="L904">
        <v>1534654800</v>
      </c>
      <c r="M904" t="b">
        <v>0</v>
      </c>
      <c r="N904" t="b">
        <v>1</v>
      </c>
      <c r="O904" t="s">
        <v>23</v>
      </c>
      <c r="P904" t="s">
        <v>2038</v>
      </c>
      <c r="Q904" t="s">
        <v>2039</v>
      </c>
      <c r="R904" s="8">
        <f t="shared" si="141"/>
        <v>43298.208333333328</v>
      </c>
      <c r="S904" s="8" t="str">
        <f t="shared" si="142"/>
        <v>17</v>
      </c>
      <c r="T904" s="8" t="str">
        <f t="shared" si="149"/>
        <v>Jul</v>
      </c>
      <c r="U904" s="8" t="str">
        <f t="shared" si="143"/>
        <v>2018</v>
      </c>
      <c r="V904" s="8">
        <f t="shared" si="144"/>
        <v>43331.208333333328</v>
      </c>
      <c r="W904" t="str">
        <f t="shared" si="145"/>
        <v>19</v>
      </c>
      <c r="X904" t="str">
        <f t="shared" si="146"/>
        <v>08</v>
      </c>
      <c r="Y904" t="str">
        <f t="shared" si="147"/>
        <v>2018</v>
      </c>
      <c r="Z904" s="17">
        <f t="shared" si="148"/>
        <v>33</v>
      </c>
    </row>
    <row r="905" spans="1:26" x14ac:dyDescent="0.3">
      <c r="A905">
        <v>902</v>
      </c>
      <c r="B905" s="4" t="s">
        <v>1836</v>
      </c>
      <c r="C905" s="3" t="s">
        <v>1837</v>
      </c>
      <c r="D905">
        <v>1400</v>
      </c>
      <c r="E905">
        <v>3534</v>
      </c>
      <c r="F905" s="17">
        <f t="shared" si="140"/>
        <v>252.42857142857144</v>
      </c>
      <c r="G905" t="s">
        <v>20</v>
      </c>
      <c r="H905">
        <v>110</v>
      </c>
      <c r="I905" t="s">
        <v>21</v>
      </c>
      <c r="J905" t="s">
        <v>22</v>
      </c>
      <c r="K905">
        <v>1454133600</v>
      </c>
      <c r="L905">
        <v>1457762400</v>
      </c>
      <c r="M905" t="b">
        <v>0</v>
      </c>
      <c r="N905" t="b">
        <v>0</v>
      </c>
      <c r="O905" t="s">
        <v>28</v>
      </c>
      <c r="P905" t="s">
        <v>2040</v>
      </c>
      <c r="Q905" t="s">
        <v>2041</v>
      </c>
      <c r="R905" s="8">
        <f t="shared" si="141"/>
        <v>42399.25</v>
      </c>
      <c r="S905" s="8" t="str">
        <f t="shared" si="142"/>
        <v>30</v>
      </c>
      <c r="T905" s="8" t="str">
        <f t="shared" si="149"/>
        <v>Jan</v>
      </c>
      <c r="U905" s="8" t="str">
        <f t="shared" si="143"/>
        <v>2016</v>
      </c>
      <c r="V905" s="8">
        <f t="shared" si="144"/>
        <v>42441.25</v>
      </c>
      <c r="W905" t="str">
        <f t="shared" si="145"/>
        <v>12</v>
      </c>
      <c r="X905" t="str">
        <f t="shared" si="146"/>
        <v>03</v>
      </c>
      <c r="Y905" t="str">
        <f t="shared" si="147"/>
        <v>2016</v>
      </c>
      <c r="Z905" s="17">
        <f t="shared" si="148"/>
        <v>42</v>
      </c>
    </row>
    <row r="906" spans="1:26" ht="31.2" x14ac:dyDescent="0.3">
      <c r="A906">
        <v>903</v>
      </c>
      <c r="B906" s="4" t="s">
        <v>1838</v>
      </c>
      <c r="C906" s="3" t="s">
        <v>1839</v>
      </c>
      <c r="D906">
        <v>41000</v>
      </c>
      <c r="E906">
        <v>709</v>
      </c>
      <c r="F906" s="17">
        <f t="shared" si="140"/>
        <v>1.729268292682927</v>
      </c>
      <c r="G906" t="s">
        <v>47</v>
      </c>
      <c r="H906">
        <v>14</v>
      </c>
      <c r="I906" t="s">
        <v>21</v>
      </c>
      <c r="J906" t="s">
        <v>22</v>
      </c>
      <c r="K906">
        <v>1336194000</v>
      </c>
      <c r="L906">
        <v>1337490000</v>
      </c>
      <c r="M906" t="b">
        <v>0</v>
      </c>
      <c r="N906" t="b">
        <v>1</v>
      </c>
      <c r="O906" t="s">
        <v>68</v>
      </c>
      <c r="P906" t="s">
        <v>2050</v>
      </c>
      <c r="Q906" t="s">
        <v>2051</v>
      </c>
      <c r="R906" s="8">
        <f t="shared" si="141"/>
        <v>41034.208333333336</v>
      </c>
      <c r="S906" s="8" t="str">
        <f t="shared" si="142"/>
        <v>05</v>
      </c>
      <c r="T906" s="8" t="str">
        <f t="shared" si="149"/>
        <v>May</v>
      </c>
      <c r="U906" s="8" t="str">
        <f t="shared" si="143"/>
        <v>2012</v>
      </c>
      <c r="V906" s="8">
        <f t="shared" si="144"/>
        <v>41049.208333333336</v>
      </c>
      <c r="W906" t="str">
        <f t="shared" si="145"/>
        <v>20</v>
      </c>
      <c r="X906" t="str">
        <f t="shared" si="146"/>
        <v>05</v>
      </c>
      <c r="Y906" t="str">
        <f t="shared" si="147"/>
        <v>2012</v>
      </c>
      <c r="Z906" s="17">
        <f t="shared" si="148"/>
        <v>15</v>
      </c>
    </row>
    <row r="907" spans="1:26" x14ac:dyDescent="0.3">
      <c r="A907">
        <v>904</v>
      </c>
      <c r="B907" s="4" t="s">
        <v>1840</v>
      </c>
      <c r="C907" s="3" t="s">
        <v>1841</v>
      </c>
      <c r="D907">
        <v>6500</v>
      </c>
      <c r="E907">
        <v>795</v>
      </c>
      <c r="F907" s="17">
        <f t="shared" si="140"/>
        <v>12.230769230769232</v>
      </c>
      <c r="G907" t="s">
        <v>14</v>
      </c>
      <c r="H907">
        <v>16</v>
      </c>
      <c r="I907" t="s">
        <v>21</v>
      </c>
      <c r="J907" t="s">
        <v>22</v>
      </c>
      <c r="K907">
        <v>1349326800</v>
      </c>
      <c r="L907">
        <v>1349672400</v>
      </c>
      <c r="M907" t="b">
        <v>0</v>
      </c>
      <c r="N907" t="b">
        <v>0</v>
      </c>
      <c r="O907" t="s">
        <v>133</v>
      </c>
      <c r="P907" t="s">
        <v>2050</v>
      </c>
      <c r="Q907" t="s">
        <v>2059</v>
      </c>
      <c r="R907" s="8">
        <f t="shared" si="141"/>
        <v>41186.208333333336</v>
      </c>
      <c r="S907" s="8" t="str">
        <f t="shared" si="142"/>
        <v>04</v>
      </c>
      <c r="T907" s="8" t="str">
        <f t="shared" si="149"/>
        <v>Oct</v>
      </c>
      <c r="U907" s="8" t="str">
        <f t="shared" si="143"/>
        <v>2012</v>
      </c>
      <c r="V907" s="8">
        <f t="shared" si="144"/>
        <v>41190.208333333336</v>
      </c>
      <c r="W907" t="str">
        <f t="shared" si="145"/>
        <v>08</v>
      </c>
      <c r="X907" t="str">
        <f t="shared" si="146"/>
        <v>10</v>
      </c>
      <c r="Y907" t="str">
        <f t="shared" si="147"/>
        <v>2012</v>
      </c>
      <c r="Z907" s="17">
        <f t="shared" si="148"/>
        <v>4</v>
      </c>
    </row>
    <row r="908" spans="1:26" x14ac:dyDescent="0.3">
      <c r="A908">
        <v>905</v>
      </c>
      <c r="B908" s="4" t="s">
        <v>1842</v>
      </c>
      <c r="C908" s="3" t="s">
        <v>1843</v>
      </c>
      <c r="D908">
        <v>7900</v>
      </c>
      <c r="E908">
        <v>12955</v>
      </c>
      <c r="F908" s="17">
        <f t="shared" si="140"/>
        <v>163.98734177215189</v>
      </c>
      <c r="G908" t="s">
        <v>20</v>
      </c>
      <c r="H908">
        <v>236</v>
      </c>
      <c r="I908" t="s">
        <v>21</v>
      </c>
      <c r="J908" t="s">
        <v>22</v>
      </c>
      <c r="K908">
        <v>1379566800</v>
      </c>
      <c r="L908">
        <v>1379826000</v>
      </c>
      <c r="M908" t="b">
        <v>0</v>
      </c>
      <c r="N908" t="b">
        <v>0</v>
      </c>
      <c r="O908" t="s">
        <v>33</v>
      </c>
      <c r="P908" t="s">
        <v>2042</v>
      </c>
      <c r="Q908" t="s">
        <v>2043</v>
      </c>
      <c r="R908" s="8">
        <f t="shared" si="141"/>
        <v>41536.208333333336</v>
      </c>
      <c r="S908" s="8" t="str">
        <f t="shared" si="142"/>
        <v>19</v>
      </c>
      <c r="T908" s="8" t="str">
        <f t="shared" si="149"/>
        <v>Sep</v>
      </c>
      <c r="U908" s="8" t="str">
        <f t="shared" si="143"/>
        <v>2013</v>
      </c>
      <c r="V908" s="8">
        <f t="shared" si="144"/>
        <v>41539.208333333336</v>
      </c>
      <c r="W908" t="str">
        <f t="shared" si="145"/>
        <v>22</v>
      </c>
      <c r="X908" t="str">
        <f t="shared" si="146"/>
        <v>09</v>
      </c>
      <c r="Y908" t="str">
        <f t="shared" si="147"/>
        <v>2013</v>
      </c>
      <c r="Z908" s="17">
        <f t="shared" si="148"/>
        <v>3</v>
      </c>
    </row>
    <row r="909" spans="1:26" ht="31.2" x14ac:dyDescent="0.3">
      <c r="A909">
        <v>906</v>
      </c>
      <c r="B909" s="4" t="s">
        <v>1844</v>
      </c>
      <c r="C909" s="3" t="s">
        <v>1845</v>
      </c>
      <c r="D909">
        <v>5500</v>
      </c>
      <c r="E909">
        <v>8964</v>
      </c>
      <c r="F909" s="17">
        <f t="shared" si="140"/>
        <v>162.98181818181817</v>
      </c>
      <c r="G909" t="s">
        <v>20</v>
      </c>
      <c r="H909">
        <v>191</v>
      </c>
      <c r="I909" t="s">
        <v>21</v>
      </c>
      <c r="J909" t="s">
        <v>22</v>
      </c>
      <c r="K909">
        <v>1494651600</v>
      </c>
      <c r="L909">
        <v>1497762000</v>
      </c>
      <c r="M909" t="b">
        <v>1</v>
      </c>
      <c r="N909" t="b">
        <v>1</v>
      </c>
      <c r="O909" t="s">
        <v>42</v>
      </c>
      <c r="P909" t="s">
        <v>2044</v>
      </c>
      <c r="Q909" t="s">
        <v>2045</v>
      </c>
      <c r="R909" s="8">
        <f t="shared" si="141"/>
        <v>42868.208333333328</v>
      </c>
      <c r="S909" s="8" t="str">
        <f t="shared" si="142"/>
        <v>13</v>
      </c>
      <c r="T909" s="8" t="str">
        <f t="shared" si="149"/>
        <v>May</v>
      </c>
      <c r="U909" s="8" t="str">
        <f t="shared" si="143"/>
        <v>2017</v>
      </c>
      <c r="V909" s="8">
        <f t="shared" si="144"/>
        <v>42904.208333333328</v>
      </c>
      <c r="W909" t="str">
        <f t="shared" si="145"/>
        <v>18</v>
      </c>
      <c r="X909" t="str">
        <f t="shared" si="146"/>
        <v>06</v>
      </c>
      <c r="Y909" t="str">
        <f t="shared" si="147"/>
        <v>2017</v>
      </c>
      <c r="Z909" s="17">
        <f t="shared" si="148"/>
        <v>36</v>
      </c>
    </row>
    <row r="910" spans="1:26" x14ac:dyDescent="0.3">
      <c r="A910">
        <v>907</v>
      </c>
      <c r="B910" s="4" t="s">
        <v>1846</v>
      </c>
      <c r="C910" s="3" t="s">
        <v>1847</v>
      </c>
      <c r="D910">
        <v>9100</v>
      </c>
      <c r="E910">
        <v>1843</v>
      </c>
      <c r="F910" s="17">
        <f t="shared" si="140"/>
        <v>20.252747252747252</v>
      </c>
      <c r="G910" t="s">
        <v>14</v>
      </c>
      <c r="H910">
        <v>41</v>
      </c>
      <c r="I910" t="s">
        <v>21</v>
      </c>
      <c r="J910" t="s">
        <v>22</v>
      </c>
      <c r="K910">
        <v>1303880400</v>
      </c>
      <c r="L910">
        <v>1304485200</v>
      </c>
      <c r="M910" t="b">
        <v>0</v>
      </c>
      <c r="N910" t="b">
        <v>0</v>
      </c>
      <c r="O910" t="s">
        <v>33</v>
      </c>
      <c r="P910" t="s">
        <v>2042</v>
      </c>
      <c r="Q910" t="s">
        <v>2043</v>
      </c>
      <c r="R910" s="8">
        <f t="shared" si="141"/>
        <v>40660.208333333336</v>
      </c>
      <c r="S910" s="8" t="str">
        <f t="shared" si="142"/>
        <v>27</v>
      </c>
      <c r="T910" s="8" t="str">
        <f t="shared" si="149"/>
        <v>Apr</v>
      </c>
      <c r="U910" s="8" t="str">
        <f t="shared" si="143"/>
        <v>2011</v>
      </c>
      <c r="V910" s="8">
        <f t="shared" si="144"/>
        <v>40667.208333333336</v>
      </c>
      <c r="W910" t="str">
        <f t="shared" si="145"/>
        <v>04</v>
      </c>
      <c r="X910" t="str">
        <f t="shared" si="146"/>
        <v>05</v>
      </c>
      <c r="Y910" t="str">
        <f t="shared" si="147"/>
        <v>2011</v>
      </c>
      <c r="Z910" s="17">
        <f t="shared" si="148"/>
        <v>7</v>
      </c>
    </row>
    <row r="911" spans="1:26" x14ac:dyDescent="0.3">
      <c r="A911">
        <v>908</v>
      </c>
      <c r="B911" s="4" t="s">
        <v>1848</v>
      </c>
      <c r="C911" s="3" t="s">
        <v>1849</v>
      </c>
      <c r="D911">
        <v>38200</v>
      </c>
      <c r="E911">
        <v>121950</v>
      </c>
      <c r="F911" s="17">
        <f t="shared" si="140"/>
        <v>319.24083769633506</v>
      </c>
      <c r="G911" t="s">
        <v>20</v>
      </c>
      <c r="H911">
        <v>3934</v>
      </c>
      <c r="I911" t="s">
        <v>21</v>
      </c>
      <c r="J911" t="s">
        <v>22</v>
      </c>
      <c r="K911">
        <v>1335934800</v>
      </c>
      <c r="L911">
        <v>1336885200</v>
      </c>
      <c r="M911" t="b">
        <v>0</v>
      </c>
      <c r="N911" t="b">
        <v>0</v>
      </c>
      <c r="O911" t="s">
        <v>89</v>
      </c>
      <c r="P911" t="s">
        <v>2053</v>
      </c>
      <c r="Q911" t="s">
        <v>2054</v>
      </c>
      <c r="R911" s="8">
        <f t="shared" si="141"/>
        <v>41031.208333333336</v>
      </c>
      <c r="S911" s="8" t="str">
        <f t="shared" si="142"/>
        <v>02</v>
      </c>
      <c r="T911" s="8" t="str">
        <f t="shared" si="149"/>
        <v>May</v>
      </c>
      <c r="U911" s="8" t="str">
        <f t="shared" si="143"/>
        <v>2012</v>
      </c>
      <c r="V911" s="8">
        <f t="shared" si="144"/>
        <v>41042.208333333336</v>
      </c>
      <c r="W911" t="str">
        <f t="shared" si="145"/>
        <v>13</v>
      </c>
      <c r="X911" t="str">
        <f t="shared" si="146"/>
        <v>05</v>
      </c>
      <c r="Y911" t="str">
        <f t="shared" si="147"/>
        <v>2012</v>
      </c>
      <c r="Z911" s="17">
        <f t="shared" si="148"/>
        <v>11</v>
      </c>
    </row>
    <row r="912" spans="1:26" x14ac:dyDescent="0.3">
      <c r="A912">
        <v>909</v>
      </c>
      <c r="B912" s="4" t="s">
        <v>1850</v>
      </c>
      <c r="C912" s="3" t="s">
        <v>1851</v>
      </c>
      <c r="D912">
        <v>1800</v>
      </c>
      <c r="E912">
        <v>8621</v>
      </c>
      <c r="F912" s="17">
        <f t="shared" si="140"/>
        <v>478.94444444444446</v>
      </c>
      <c r="G912" t="s">
        <v>20</v>
      </c>
      <c r="H912">
        <v>80</v>
      </c>
      <c r="I912" t="s">
        <v>15</v>
      </c>
      <c r="J912" t="s">
        <v>16</v>
      </c>
      <c r="K912">
        <v>1528088400</v>
      </c>
      <c r="L912">
        <v>1530421200</v>
      </c>
      <c r="M912" t="b">
        <v>0</v>
      </c>
      <c r="N912" t="b">
        <v>1</v>
      </c>
      <c r="O912" t="s">
        <v>33</v>
      </c>
      <c r="P912" t="s">
        <v>2042</v>
      </c>
      <c r="Q912" t="s">
        <v>2043</v>
      </c>
      <c r="R912" s="8">
        <f t="shared" si="141"/>
        <v>43255.208333333328</v>
      </c>
      <c r="S912" s="8" t="str">
        <f t="shared" si="142"/>
        <v>04</v>
      </c>
      <c r="T912" s="8" t="str">
        <f t="shared" si="149"/>
        <v>Jun</v>
      </c>
      <c r="U912" s="8" t="str">
        <f t="shared" si="143"/>
        <v>2018</v>
      </c>
      <c r="V912" s="8">
        <f t="shared" si="144"/>
        <v>43282.208333333328</v>
      </c>
      <c r="W912" t="str">
        <f t="shared" si="145"/>
        <v>01</v>
      </c>
      <c r="X912" t="str">
        <f t="shared" si="146"/>
        <v>07</v>
      </c>
      <c r="Y912" t="str">
        <f t="shared" si="147"/>
        <v>2018</v>
      </c>
      <c r="Z912" s="17">
        <f t="shared" si="148"/>
        <v>27</v>
      </c>
    </row>
    <row r="913" spans="1:26" x14ac:dyDescent="0.3">
      <c r="A913">
        <v>910</v>
      </c>
      <c r="B913" s="4" t="s">
        <v>1852</v>
      </c>
      <c r="C913" s="3" t="s">
        <v>1853</v>
      </c>
      <c r="D913">
        <v>154500</v>
      </c>
      <c r="E913">
        <v>30215</v>
      </c>
      <c r="F913" s="17">
        <f t="shared" si="140"/>
        <v>19.556634304207122</v>
      </c>
      <c r="G913" t="s">
        <v>74</v>
      </c>
      <c r="H913">
        <v>296</v>
      </c>
      <c r="I913" t="s">
        <v>21</v>
      </c>
      <c r="J913" t="s">
        <v>22</v>
      </c>
      <c r="K913">
        <v>1421906400</v>
      </c>
      <c r="L913">
        <v>1421992800</v>
      </c>
      <c r="M913" t="b">
        <v>0</v>
      </c>
      <c r="N913" t="b">
        <v>0</v>
      </c>
      <c r="O913" t="s">
        <v>33</v>
      </c>
      <c r="P913" t="s">
        <v>2042</v>
      </c>
      <c r="Q913" t="s">
        <v>2043</v>
      </c>
      <c r="R913" s="8">
        <f t="shared" si="141"/>
        <v>42026.25</v>
      </c>
      <c r="S913" s="8" t="str">
        <f t="shared" si="142"/>
        <v>22</v>
      </c>
      <c r="T913" s="8" t="str">
        <f t="shared" si="149"/>
        <v>Jan</v>
      </c>
      <c r="U913" s="8" t="str">
        <f t="shared" si="143"/>
        <v>2015</v>
      </c>
      <c r="V913" s="8">
        <f t="shared" si="144"/>
        <v>42027.25</v>
      </c>
      <c r="W913" t="str">
        <f t="shared" si="145"/>
        <v>23</v>
      </c>
      <c r="X913" t="str">
        <f t="shared" si="146"/>
        <v>01</v>
      </c>
      <c r="Y913" t="str">
        <f t="shared" si="147"/>
        <v>2015</v>
      </c>
      <c r="Z913" s="17">
        <f t="shared" si="148"/>
        <v>1</v>
      </c>
    </row>
    <row r="914" spans="1:26" x14ac:dyDescent="0.3">
      <c r="A914">
        <v>911</v>
      </c>
      <c r="B914" s="4" t="s">
        <v>1854</v>
      </c>
      <c r="C914" s="3" t="s">
        <v>1855</v>
      </c>
      <c r="D914">
        <v>5800</v>
      </c>
      <c r="E914">
        <v>11539</v>
      </c>
      <c r="F914" s="17">
        <f t="shared" si="140"/>
        <v>198.94827586206895</v>
      </c>
      <c r="G914" t="s">
        <v>20</v>
      </c>
      <c r="H914">
        <v>462</v>
      </c>
      <c r="I914" t="s">
        <v>21</v>
      </c>
      <c r="J914" t="s">
        <v>22</v>
      </c>
      <c r="K914">
        <v>1568005200</v>
      </c>
      <c r="L914">
        <v>1568178000</v>
      </c>
      <c r="M914" t="b">
        <v>1</v>
      </c>
      <c r="N914" t="b">
        <v>0</v>
      </c>
      <c r="O914" t="s">
        <v>28</v>
      </c>
      <c r="P914" t="s">
        <v>2040</v>
      </c>
      <c r="Q914" t="s">
        <v>2041</v>
      </c>
      <c r="R914" s="8">
        <f t="shared" si="141"/>
        <v>43717.208333333328</v>
      </c>
      <c r="S914" s="8" t="str">
        <f t="shared" si="142"/>
        <v>09</v>
      </c>
      <c r="T914" s="8" t="str">
        <f t="shared" si="149"/>
        <v>Sep</v>
      </c>
      <c r="U914" s="8" t="str">
        <f t="shared" si="143"/>
        <v>2019</v>
      </c>
      <c r="V914" s="8">
        <f t="shared" si="144"/>
        <v>43719.208333333328</v>
      </c>
      <c r="W914" t="str">
        <f t="shared" si="145"/>
        <v>11</v>
      </c>
      <c r="X914" t="str">
        <f t="shared" si="146"/>
        <v>09</v>
      </c>
      <c r="Y914" t="str">
        <f t="shared" si="147"/>
        <v>2019</v>
      </c>
      <c r="Z914" s="17">
        <f t="shared" si="148"/>
        <v>2</v>
      </c>
    </row>
    <row r="915" spans="1:26" x14ac:dyDescent="0.3">
      <c r="A915">
        <v>912</v>
      </c>
      <c r="B915" s="4" t="s">
        <v>1856</v>
      </c>
      <c r="C915" s="3" t="s">
        <v>1857</v>
      </c>
      <c r="D915">
        <v>1800</v>
      </c>
      <c r="E915">
        <v>14310</v>
      </c>
      <c r="F915" s="17">
        <f t="shared" si="140"/>
        <v>795</v>
      </c>
      <c r="G915" t="s">
        <v>20</v>
      </c>
      <c r="H915">
        <v>179</v>
      </c>
      <c r="I915" t="s">
        <v>21</v>
      </c>
      <c r="J915" t="s">
        <v>22</v>
      </c>
      <c r="K915">
        <v>1346821200</v>
      </c>
      <c r="L915">
        <v>1347944400</v>
      </c>
      <c r="M915" t="b">
        <v>1</v>
      </c>
      <c r="N915" t="b">
        <v>0</v>
      </c>
      <c r="O915" t="s">
        <v>53</v>
      </c>
      <c r="P915" t="s">
        <v>2044</v>
      </c>
      <c r="Q915" t="s">
        <v>2047</v>
      </c>
      <c r="R915" s="8">
        <f t="shared" si="141"/>
        <v>41157.208333333336</v>
      </c>
      <c r="S915" s="8" t="str">
        <f t="shared" si="142"/>
        <v>05</v>
      </c>
      <c r="T915" s="8" t="str">
        <f t="shared" si="149"/>
        <v>Sep</v>
      </c>
      <c r="U915" s="8" t="str">
        <f t="shared" si="143"/>
        <v>2012</v>
      </c>
      <c r="V915" s="8">
        <f t="shared" si="144"/>
        <v>41170.208333333336</v>
      </c>
      <c r="W915" t="str">
        <f t="shared" si="145"/>
        <v>18</v>
      </c>
      <c r="X915" t="str">
        <f t="shared" si="146"/>
        <v>09</v>
      </c>
      <c r="Y915" t="str">
        <f t="shared" si="147"/>
        <v>2012</v>
      </c>
      <c r="Z915" s="17">
        <f t="shared" si="148"/>
        <v>13</v>
      </c>
    </row>
    <row r="916" spans="1:26" x14ac:dyDescent="0.3">
      <c r="A916">
        <v>913</v>
      </c>
      <c r="B916" s="4" t="s">
        <v>1858</v>
      </c>
      <c r="C916" s="3" t="s">
        <v>1859</v>
      </c>
      <c r="D916">
        <v>70200</v>
      </c>
      <c r="E916">
        <v>35536</v>
      </c>
      <c r="F916" s="17">
        <f t="shared" si="140"/>
        <v>50.621082621082621</v>
      </c>
      <c r="G916" t="s">
        <v>14</v>
      </c>
      <c r="H916">
        <v>523</v>
      </c>
      <c r="I916" t="s">
        <v>26</v>
      </c>
      <c r="J916" t="s">
        <v>27</v>
      </c>
      <c r="K916">
        <v>1557637200</v>
      </c>
      <c r="L916">
        <v>1558760400</v>
      </c>
      <c r="M916" t="b">
        <v>0</v>
      </c>
      <c r="N916" t="b">
        <v>0</v>
      </c>
      <c r="O916" t="s">
        <v>53</v>
      </c>
      <c r="P916" t="s">
        <v>2044</v>
      </c>
      <c r="Q916" t="s">
        <v>2047</v>
      </c>
      <c r="R916" s="8">
        <f t="shared" si="141"/>
        <v>43597.208333333328</v>
      </c>
      <c r="S916" s="8" t="str">
        <f t="shared" si="142"/>
        <v>12</v>
      </c>
      <c r="T916" s="8" t="str">
        <f t="shared" si="149"/>
        <v>May</v>
      </c>
      <c r="U916" s="8" t="str">
        <f t="shared" si="143"/>
        <v>2019</v>
      </c>
      <c r="V916" s="8">
        <f t="shared" si="144"/>
        <v>43610.208333333328</v>
      </c>
      <c r="W916" t="str">
        <f t="shared" si="145"/>
        <v>25</v>
      </c>
      <c r="X916" t="str">
        <f t="shared" si="146"/>
        <v>05</v>
      </c>
      <c r="Y916" t="str">
        <f t="shared" si="147"/>
        <v>2019</v>
      </c>
      <c r="Z916" s="17">
        <f t="shared" si="148"/>
        <v>13</v>
      </c>
    </row>
    <row r="917" spans="1:26" x14ac:dyDescent="0.3">
      <c r="A917">
        <v>914</v>
      </c>
      <c r="B917" s="4" t="s">
        <v>1860</v>
      </c>
      <c r="C917" s="3" t="s">
        <v>1861</v>
      </c>
      <c r="D917">
        <v>6400</v>
      </c>
      <c r="E917">
        <v>3676</v>
      </c>
      <c r="F917" s="17">
        <f t="shared" si="140"/>
        <v>57.4375</v>
      </c>
      <c r="G917" t="s">
        <v>14</v>
      </c>
      <c r="H917">
        <v>141</v>
      </c>
      <c r="I917" t="s">
        <v>40</v>
      </c>
      <c r="J917" t="s">
        <v>41</v>
      </c>
      <c r="K917">
        <v>1375592400</v>
      </c>
      <c r="L917">
        <v>1376629200</v>
      </c>
      <c r="M917" t="b">
        <v>0</v>
      </c>
      <c r="N917" t="b">
        <v>0</v>
      </c>
      <c r="O917" t="s">
        <v>33</v>
      </c>
      <c r="P917" t="s">
        <v>2042</v>
      </c>
      <c r="Q917" t="s">
        <v>2043</v>
      </c>
      <c r="R917" s="8">
        <f t="shared" si="141"/>
        <v>41490.208333333336</v>
      </c>
      <c r="S917" s="8" t="str">
        <f t="shared" si="142"/>
        <v>04</v>
      </c>
      <c r="T917" s="8" t="str">
        <f t="shared" si="149"/>
        <v>Aug</v>
      </c>
      <c r="U917" s="8" t="str">
        <f t="shared" si="143"/>
        <v>2013</v>
      </c>
      <c r="V917" s="8">
        <f t="shared" si="144"/>
        <v>41502.208333333336</v>
      </c>
      <c r="W917" t="str">
        <f t="shared" si="145"/>
        <v>16</v>
      </c>
      <c r="X917" t="str">
        <f t="shared" si="146"/>
        <v>08</v>
      </c>
      <c r="Y917" t="str">
        <f t="shared" si="147"/>
        <v>2013</v>
      </c>
      <c r="Z917" s="17">
        <f t="shared" si="148"/>
        <v>12</v>
      </c>
    </row>
    <row r="918" spans="1:26" ht="31.2" x14ac:dyDescent="0.3">
      <c r="A918">
        <v>915</v>
      </c>
      <c r="B918" s="4" t="s">
        <v>1862</v>
      </c>
      <c r="C918" s="3" t="s">
        <v>1863</v>
      </c>
      <c r="D918">
        <v>125900</v>
      </c>
      <c r="E918">
        <v>195936</v>
      </c>
      <c r="F918" s="17">
        <f t="shared" si="140"/>
        <v>155.62827640984909</v>
      </c>
      <c r="G918" t="s">
        <v>20</v>
      </c>
      <c r="H918">
        <v>1866</v>
      </c>
      <c r="I918" t="s">
        <v>40</v>
      </c>
      <c r="J918" t="s">
        <v>41</v>
      </c>
      <c r="K918">
        <v>1503982800</v>
      </c>
      <c r="L918">
        <v>1504760400</v>
      </c>
      <c r="M918" t="b">
        <v>0</v>
      </c>
      <c r="N918" t="b">
        <v>0</v>
      </c>
      <c r="O918" t="s">
        <v>269</v>
      </c>
      <c r="P918" t="s">
        <v>2044</v>
      </c>
      <c r="Q918" t="s">
        <v>2063</v>
      </c>
      <c r="R918" s="8">
        <f t="shared" si="141"/>
        <v>42976.208333333328</v>
      </c>
      <c r="S918" s="8" t="str">
        <f t="shared" si="142"/>
        <v>29</v>
      </c>
      <c r="T918" s="8" t="str">
        <f t="shared" si="149"/>
        <v>Aug</v>
      </c>
      <c r="U918" s="8" t="str">
        <f t="shared" si="143"/>
        <v>2017</v>
      </c>
      <c r="V918" s="8">
        <f t="shared" si="144"/>
        <v>42985.208333333328</v>
      </c>
      <c r="W918" t="str">
        <f t="shared" si="145"/>
        <v>07</v>
      </c>
      <c r="X918" t="str">
        <f t="shared" si="146"/>
        <v>09</v>
      </c>
      <c r="Y918" t="str">
        <f t="shared" si="147"/>
        <v>2017</v>
      </c>
      <c r="Z918" s="17">
        <f t="shared" si="148"/>
        <v>9</v>
      </c>
    </row>
    <row r="919" spans="1:26" ht="31.2" x14ac:dyDescent="0.3">
      <c r="A919">
        <v>916</v>
      </c>
      <c r="B919" s="4" t="s">
        <v>1864</v>
      </c>
      <c r="C919" s="3" t="s">
        <v>1865</v>
      </c>
      <c r="D919">
        <v>3700</v>
      </c>
      <c r="E919">
        <v>1343</v>
      </c>
      <c r="F919" s="17">
        <f t="shared" si="140"/>
        <v>36.297297297297298</v>
      </c>
      <c r="G919" t="s">
        <v>14</v>
      </c>
      <c r="H919">
        <v>52</v>
      </c>
      <c r="I919" t="s">
        <v>21</v>
      </c>
      <c r="J919" t="s">
        <v>22</v>
      </c>
      <c r="K919">
        <v>1418882400</v>
      </c>
      <c r="L919">
        <v>1419660000</v>
      </c>
      <c r="M919" t="b">
        <v>0</v>
      </c>
      <c r="N919" t="b">
        <v>0</v>
      </c>
      <c r="O919" t="s">
        <v>122</v>
      </c>
      <c r="P919" t="s">
        <v>2057</v>
      </c>
      <c r="Q919" t="s">
        <v>2058</v>
      </c>
      <c r="R919" s="8">
        <f t="shared" si="141"/>
        <v>41991.25</v>
      </c>
      <c r="S919" s="8" t="str">
        <f t="shared" si="142"/>
        <v>18</v>
      </c>
      <c r="T919" s="8" t="str">
        <f t="shared" si="149"/>
        <v>Dec</v>
      </c>
      <c r="U919" s="8" t="str">
        <f t="shared" si="143"/>
        <v>2014</v>
      </c>
      <c r="V919" s="8">
        <f t="shared" si="144"/>
        <v>42000.25</v>
      </c>
      <c r="W919" t="str">
        <f t="shared" si="145"/>
        <v>27</v>
      </c>
      <c r="X919" t="str">
        <f t="shared" si="146"/>
        <v>12</v>
      </c>
      <c r="Y919" t="str">
        <f t="shared" si="147"/>
        <v>2014</v>
      </c>
      <c r="Z919" s="17">
        <f t="shared" si="148"/>
        <v>9</v>
      </c>
    </row>
    <row r="920" spans="1:26" x14ac:dyDescent="0.3">
      <c r="A920">
        <v>917</v>
      </c>
      <c r="B920" s="4" t="s">
        <v>1866</v>
      </c>
      <c r="C920" s="3" t="s">
        <v>1867</v>
      </c>
      <c r="D920">
        <v>3600</v>
      </c>
      <c r="E920">
        <v>2097</v>
      </c>
      <c r="F920" s="17">
        <f t="shared" si="140"/>
        <v>58.25</v>
      </c>
      <c r="G920" t="s">
        <v>47</v>
      </c>
      <c r="H920">
        <v>27</v>
      </c>
      <c r="I920" t="s">
        <v>40</v>
      </c>
      <c r="J920" t="s">
        <v>41</v>
      </c>
      <c r="K920">
        <v>1309237200</v>
      </c>
      <c r="L920">
        <v>1311310800</v>
      </c>
      <c r="M920" t="b">
        <v>0</v>
      </c>
      <c r="N920" t="b">
        <v>1</v>
      </c>
      <c r="O920" t="s">
        <v>100</v>
      </c>
      <c r="P920" t="s">
        <v>2044</v>
      </c>
      <c r="Q920" t="s">
        <v>2055</v>
      </c>
      <c r="R920" s="8">
        <f t="shared" si="141"/>
        <v>40722.208333333336</v>
      </c>
      <c r="S920" s="8" t="str">
        <f t="shared" si="142"/>
        <v>28</v>
      </c>
      <c r="T920" s="8" t="str">
        <f t="shared" si="149"/>
        <v>Jun</v>
      </c>
      <c r="U920" s="8" t="str">
        <f t="shared" si="143"/>
        <v>2011</v>
      </c>
      <c r="V920" s="8">
        <f t="shared" si="144"/>
        <v>40746.208333333336</v>
      </c>
      <c r="W920" t="str">
        <f t="shared" si="145"/>
        <v>22</v>
      </c>
      <c r="X920" t="str">
        <f t="shared" si="146"/>
        <v>07</v>
      </c>
      <c r="Y920" t="str">
        <f t="shared" si="147"/>
        <v>2011</v>
      </c>
      <c r="Z920" s="17">
        <f t="shared" si="148"/>
        <v>24</v>
      </c>
    </row>
    <row r="921" spans="1:26" x14ac:dyDescent="0.3">
      <c r="A921">
        <v>918</v>
      </c>
      <c r="B921" s="4" t="s">
        <v>1868</v>
      </c>
      <c r="C921" s="3" t="s">
        <v>1869</v>
      </c>
      <c r="D921">
        <v>3800</v>
      </c>
      <c r="E921">
        <v>9021</v>
      </c>
      <c r="F921" s="17">
        <f t="shared" si="140"/>
        <v>237.39473684210526</v>
      </c>
      <c r="G921" t="s">
        <v>20</v>
      </c>
      <c r="H921">
        <v>156</v>
      </c>
      <c r="I921" t="s">
        <v>98</v>
      </c>
      <c r="J921" t="s">
        <v>99</v>
      </c>
      <c r="K921">
        <v>1343365200</v>
      </c>
      <c r="L921">
        <v>1344315600</v>
      </c>
      <c r="M921" t="b">
        <v>0</v>
      </c>
      <c r="N921" t="b">
        <v>0</v>
      </c>
      <c r="O921" t="s">
        <v>133</v>
      </c>
      <c r="P921" t="s">
        <v>2050</v>
      </c>
      <c r="Q921" t="s">
        <v>2059</v>
      </c>
      <c r="R921" s="8">
        <f t="shared" si="141"/>
        <v>41117.208333333336</v>
      </c>
      <c r="S921" s="8" t="str">
        <f t="shared" si="142"/>
        <v>27</v>
      </c>
      <c r="T921" s="8" t="str">
        <f t="shared" si="149"/>
        <v>Jul</v>
      </c>
      <c r="U921" s="8" t="str">
        <f t="shared" si="143"/>
        <v>2012</v>
      </c>
      <c r="V921" s="8">
        <f t="shared" si="144"/>
        <v>41128.208333333336</v>
      </c>
      <c r="W921" t="str">
        <f t="shared" si="145"/>
        <v>07</v>
      </c>
      <c r="X921" t="str">
        <f t="shared" si="146"/>
        <v>08</v>
      </c>
      <c r="Y921" t="str">
        <f t="shared" si="147"/>
        <v>2012</v>
      </c>
      <c r="Z921" s="17">
        <f t="shared" si="148"/>
        <v>11</v>
      </c>
    </row>
    <row r="922" spans="1:26" x14ac:dyDescent="0.3">
      <c r="A922">
        <v>919</v>
      </c>
      <c r="B922" s="4" t="s">
        <v>1870</v>
      </c>
      <c r="C922" s="3" t="s">
        <v>1871</v>
      </c>
      <c r="D922">
        <v>35600</v>
      </c>
      <c r="E922">
        <v>20915</v>
      </c>
      <c r="F922" s="17">
        <f t="shared" si="140"/>
        <v>58.75</v>
      </c>
      <c r="G922" t="s">
        <v>14</v>
      </c>
      <c r="H922">
        <v>225</v>
      </c>
      <c r="I922" t="s">
        <v>26</v>
      </c>
      <c r="J922" t="s">
        <v>27</v>
      </c>
      <c r="K922">
        <v>1507957200</v>
      </c>
      <c r="L922">
        <v>1510725600</v>
      </c>
      <c r="M922" t="b">
        <v>0</v>
      </c>
      <c r="N922" t="b">
        <v>1</v>
      </c>
      <c r="O922" t="s">
        <v>33</v>
      </c>
      <c r="P922" t="s">
        <v>2042</v>
      </c>
      <c r="Q922" t="s">
        <v>2043</v>
      </c>
      <c r="R922" s="8">
        <f t="shared" si="141"/>
        <v>43022.208333333328</v>
      </c>
      <c r="S922" s="8" t="str">
        <f t="shared" si="142"/>
        <v>14</v>
      </c>
      <c r="T922" s="8" t="str">
        <f t="shared" si="149"/>
        <v>Oct</v>
      </c>
      <c r="U922" s="8" t="str">
        <f t="shared" si="143"/>
        <v>2017</v>
      </c>
      <c r="V922" s="8">
        <f t="shared" si="144"/>
        <v>43054.25</v>
      </c>
      <c r="W922" t="str">
        <f t="shared" si="145"/>
        <v>15</v>
      </c>
      <c r="X922" t="str">
        <f t="shared" si="146"/>
        <v>11</v>
      </c>
      <c r="Y922" t="str">
        <f t="shared" si="147"/>
        <v>2017</v>
      </c>
      <c r="Z922" s="17">
        <f t="shared" si="148"/>
        <v>32.041666666671517</v>
      </c>
    </row>
    <row r="923" spans="1:26" x14ac:dyDescent="0.3">
      <c r="A923">
        <v>920</v>
      </c>
      <c r="B923" s="4" t="s">
        <v>1872</v>
      </c>
      <c r="C923" s="3" t="s">
        <v>1873</v>
      </c>
      <c r="D923">
        <v>5300</v>
      </c>
      <c r="E923">
        <v>9676</v>
      </c>
      <c r="F923" s="17">
        <f t="shared" si="140"/>
        <v>182.56603773584905</v>
      </c>
      <c r="G923" t="s">
        <v>20</v>
      </c>
      <c r="H923">
        <v>255</v>
      </c>
      <c r="I923" t="s">
        <v>21</v>
      </c>
      <c r="J923" t="s">
        <v>22</v>
      </c>
      <c r="K923">
        <v>1549519200</v>
      </c>
      <c r="L923">
        <v>1551247200</v>
      </c>
      <c r="M923" t="b">
        <v>1</v>
      </c>
      <c r="N923" t="b">
        <v>0</v>
      </c>
      <c r="O923" t="s">
        <v>71</v>
      </c>
      <c r="P923" t="s">
        <v>2044</v>
      </c>
      <c r="Q923" t="s">
        <v>2052</v>
      </c>
      <c r="R923" s="8">
        <f t="shared" si="141"/>
        <v>43503.25</v>
      </c>
      <c r="S923" s="8" t="str">
        <f t="shared" si="142"/>
        <v>07</v>
      </c>
      <c r="T923" s="8" t="str">
        <f t="shared" si="149"/>
        <v>Feb</v>
      </c>
      <c r="U923" s="8" t="str">
        <f t="shared" si="143"/>
        <v>2019</v>
      </c>
      <c r="V923" s="8">
        <f t="shared" si="144"/>
        <v>43523.25</v>
      </c>
      <c r="W923" t="str">
        <f t="shared" si="145"/>
        <v>27</v>
      </c>
      <c r="X923" t="str">
        <f t="shared" si="146"/>
        <v>02</v>
      </c>
      <c r="Y923" t="str">
        <f t="shared" si="147"/>
        <v>2019</v>
      </c>
      <c r="Z923" s="17">
        <f t="shared" si="148"/>
        <v>20</v>
      </c>
    </row>
    <row r="924" spans="1:26" x14ac:dyDescent="0.3">
      <c r="A924">
        <v>921</v>
      </c>
      <c r="B924" s="4" t="s">
        <v>1874</v>
      </c>
      <c r="C924" s="3" t="s">
        <v>1875</v>
      </c>
      <c r="D924">
        <v>160400</v>
      </c>
      <c r="E924">
        <v>1210</v>
      </c>
      <c r="F924" s="17">
        <f t="shared" si="140"/>
        <v>0.75436408977556113</v>
      </c>
      <c r="G924" t="s">
        <v>14</v>
      </c>
      <c r="H924">
        <v>38</v>
      </c>
      <c r="I924" t="s">
        <v>21</v>
      </c>
      <c r="J924" t="s">
        <v>22</v>
      </c>
      <c r="K924">
        <v>1329026400</v>
      </c>
      <c r="L924">
        <v>1330236000</v>
      </c>
      <c r="M924" t="b">
        <v>0</v>
      </c>
      <c r="N924" t="b">
        <v>0</v>
      </c>
      <c r="O924" t="s">
        <v>28</v>
      </c>
      <c r="P924" t="s">
        <v>2040</v>
      </c>
      <c r="Q924" t="s">
        <v>2041</v>
      </c>
      <c r="R924" s="8">
        <f t="shared" si="141"/>
        <v>40951.25</v>
      </c>
      <c r="S924" s="8" t="str">
        <f t="shared" si="142"/>
        <v>12</v>
      </c>
      <c r="T924" s="8" t="str">
        <f t="shared" si="149"/>
        <v>Feb</v>
      </c>
      <c r="U924" s="8" t="str">
        <f t="shared" si="143"/>
        <v>2012</v>
      </c>
      <c r="V924" s="8">
        <f t="shared" si="144"/>
        <v>40965.25</v>
      </c>
      <c r="W924" t="str">
        <f t="shared" si="145"/>
        <v>26</v>
      </c>
      <c r="X924" t="str">
        <f t="shared" si="146"/>
        <v>02</v>
      </c>
      <c r="Y924" t="str">
        <f t="shared" si="147"/>
        <v>2012</v>
      </c>
      <c r="Z924" s="17">
        <f t="shared" si="148"/>
        <v>14</v>
      </c>
    </row>
    <row r="925" spans="1:26" x14ac:dyDescent="0.3">
      <c r="A925">
        <v>922</v>
      </c>
      <c r="B925" s="4" t="s">
        <v>1876</v>
      </c>
      <c r="C925" s="3" t="s">
        <v>1877</v>
      </c>
      <c r="D925">
        <v>51400</v>
      </c>
      <c r="E925">
        <v>90440</v>
      </c>
      <c r="F925" s="17">
        <f t="shared" si="140"/>
        <v>175.95330739299609</v>
      </c>
      <c r="G925" t="s">
        <v>20</v>
      </c>
      <c r="H925">
        <v>2261</v>
      </c>
      <c r="I925" t="s">
        <v>21</v>
      </c>
      <c r="J925" t="s">
        <v>22</v>
      </c>
      <c r="K925">
        <v>1544335200</v>
      </c>
      <c r="L925">
        <v>1545112800</v>
      </c>
      <c r="M925" t="b">
        <v>0</v>
      </c>
      <c r="N925" t="b">
        <v>1</v>
      </c>
      <c r="O925" t="s">
        <v>319</v>
      </c>
      <c r="P925" t="s">
        <v>2038</v>
      </c>
      <c r="Q925" t="s">
        <v>2065</v>
      </c>
      <c r="R925" s="8">
        <f t="shared" si="141"/>
        <v>43443.25</v>
      </c>
      <c r="S925" s="8" t="str">
        <f t="shared" si="142"/>
        <v>09</v>
      </c>
      <c r="T925" s="8" t="str">
        <f t="shared" si="149"/>
        <v>Dec</v>
      </c>
      <c r="U925" s="8" t="str">
        <f t="shared" si="143"/>
        <v>2018</v>
      </c>
      <c r="V925" s="8">
        <f t="shared" si="144"/>
        <v>43452.25</v>
      </c>
      <c r="W925" t="str">
        <f t="shared" si="145"/>
        <v>18</v>
      </c>
      <c r="X925" t="str">
        <f t="shared" si="146"/>
        <v>12</v>
      </c>
      <c r="Y925" t="str">
        <f t="shared" si="147"/>
        <v>2018</v>
      </c>
      <c r="Z925" s="17">
        <f t="shared" si="148"/>
        <v>9</v>
      </c>
    </row>
    <row r="926" spans="1:26" x14ac:dyDescent="0.3">
      <c r="A926">
        <v>923</v>
      </c>
      <c r="B926" s="4" t="s">
        <v>1878</v>
      </c>
      <c r="C926" s="3" t="s">
        <v>1879</v>
      </c>
      <c r="D926">
        <v>1700</v>
      </c>
      <c r="E926">
        <v>4044</v>
      </c>
      <c r="F926" s="17">
        <f t="shared" si="140"/>
        <v>237.88235294117646</v>
      </c>
      <c r="G926" t="s">
        <v>20</v>
      </c>
      <c r="H926">
        <v>40</v>
      </c>
      <c r="I926" t="s">
        <v>21</v>
      </c>
      <c r="J926" t="s">
        <v>22</v>
      </c>
      <c r="K926">
        <v>1279083600</v>
      </c>
      <c r="L926">
        <v>1279170000</v>
      </c>
      <c r="M926" t="b">
        <v>0</v>
      </c>
      <c r="N926" t="b">
        <v>0</v>
      </c>
      <c r="O926" t="s">
        <v>33</v>
      </c>
      <c r="P926" t="s">
        <v>2042</v>
      </c>
      <c r="Q926" t="s">
        <v>2043</v>
      </c>
      <c r="R926" s="8">
        <f t="shared" si="141"/>
        <v>40373.208333333336</v>
      </c>
      <c r="S926" s="8" t="str">
        <f t="shared" si="142"/>
        <v>14</v>
      </c>
      <c r="T926" s="8" t="str">
        <f t="shared" si="149"/>
        <v>Jul</v>
      </c>
      <c r="U926" s="8" t="str">
        <f t="shared" si="143"/>
        <v>2010</v>
      </c>
      <c r="V926" s="8">
        <f t="shared" si="144"/>
        <v>40374.208333333336</v>
      </c>
      <c r="W926" t="str">
        <f t="shared" si="145"/>
        <v>15</v>
      </c>
      <c r="X926" t="str">
        <f t="shared" si="146"/>
        <v>07</v>
      </c>
      <c r="Y926" t="str">
        <f t="shared" si="147"/>
        <v>2010</v>
      </c>
      <c r="Z926" s="17">
        <f t="shared" si="148"/>
        <v>1</v>
      </c>
    </row>
    <row r="927" spans="1:26" x14ac:dyDescent="0.3">
      <c r="A927">
        <v>924</v>
      </c>
      <c r="B927" s="4" t="s">
        <v>1880</v>
      </c>
      <c r="C927" s="3" t="s">
        <v>1881</v>
      </c>
      <c r="D927">
        <v>39400</v>
      </c>
      <c r="E927">
        <v>192292</v>
      </c>
      <c r="F927" s="17">
        <f t="shared" si="140"/>
        <v>488.05076142131981</v>
      </c>
      <c r="G927" t="s">
        <v>20</v>
      </c>
      <c r="H927">
        <v>2289</v>
      </c>
      <c r="I927" t="s">
        <v>107</v>
      </c>
      <c r="J927" t="s">
        <v>108</v>
      </c>
      <c r="K927">
        <v>1572498000</v>
      </c>
      <c r="L927">
        <v>1573452000</v>
      </c>
      <c r="M927" t="b">
        <v>0</v>
      </c>
      <c r="N927" t="b">
        <v>0</v>
      </c>
      <c r="O927" t="s">
        <v>33</v>
      </c>
      <c r="P927" t="s">
        <v>2042</v>
      </c>
      <c r="Q927" t="s">
        <v>2043</v>
      </c>
      <c r="R927" s="8">
        <f t="shared" si="141"/>
        <v>43769.208333333328</v>
      </c>
      <c r="S927" s="8" t="str">
        <f t="shared" si="142"/>
        <v>31</v>
      </c>
      <c r="T927" s="8" t="str">
        <f t="shared" si="149"/>
        <v>Oct</v>
      </c>
      <c r="U927" s="8" t="str">
        <f t="shared" si="143"/>
        <v>2019</v>
      </c>
      <c r="V927" s="8">
        <f t="shared" si="144"/>
        <v>43780.25</v>
      </c>
      <c r="W927" t="str">
        <f t="shared" si="145"/>
        <v>11</v>
      </c>
      <c r="X927" t="str">
        <f t="shared" si="146"/>
        <v>11</v>
      </c>
      <c r="Y927" t="str">
        <f t="shared" si="147"/>
        <v>2019</v>
      </c>
      <c r="Z927" s="17">
        <f t="shared" si="148"/>
        <v>11.041666666671517</v>
      </c>
    </row>
    <row r="928" spans="1:26" ht="31.2" x14ac:dyDescent="0.3">
      <c r="A928">
        <v>925</v>
      </c>
      <c r="B928" s="4" t="s">
        <v>1882</v>
      </c>
      <c r="C928" s="3" t="s">
        <v>1883</v>
      </c>
      <c r="D928">
        <v>3000</v>
      </c>
      <c r="E928">
        <v>6722</v>
      </c>
      <c r="F928" s="17">
        <f t="shared" si="140"/>
        <v>224.06666666666669</v>
      </c>
      <c r="G928" t="s">
        <v>20</v>
      </c>
      <c r="H928">
        <v>65</v>
      </c>
      <c r="I928" t="s">
        <v>21</v>
      </c>
      <c r="J928" t="s">
        <v>22</v>
      </c>
      <c r="K928">
        <v>1506056400</v>
      </c>
      <c r="L928">
        <v>1507093200</v>
      </c>
      <c r="M928" t="b">
        <v>0</v>
      </c>
      <c r="N928" t="b">
        <v>0</v>
      </c>
      <c r="O928" t="s">
        <v>33</v>
      </c>
      <c r="P928" t="s">
        <v>2042</v>
      </c>
      <c r="Q928" t="s">
        <v>2043</v>
      </c>
      <c r="R928" s="8">
        <f t="shared" si="141"/>
        <v>43000.208333333328</v>
      </c>
      <c r="S928" s="8" t="str">
        <f t="shared" si="142"/>
        <v>22</v>
      </c>
      <c r="T928" s="8" t="str">
        <f t="shared" si="149"/>
        <v>Sep</v>
      </c>
      <c r="U928" s="8" t="str">
        <f t="shared" si="143"/>
        <v>2017</v>
      </c>
      <c r="V928" s="8">
        <f t="shared" si="144"/>
        <v>43012.208333333328</v>
      </c>
      <c r="W928" t="str">
        <f t="shared" si="145"/>
        <v>04</v>
      </c>
      <c r="X928" t="str">
        <f t="shared" si="146"/>
        <v>10</v>
      </c>
      <c r="Y928" t="str">
        <f t="shared" si="147"/>
        <v>2017</v>
      </c>
      <c r="Z928" s="17">
        <f t="shared" si="148"/>
        <v>12</v>
      </c>
    </row>
    <row r="929" spans="1:26" x14ac:dyDescent="0.3">
      <c r="A929">
        <v>926</v>
      </c>
      <c r="B929" s="4" t="s">
        <v>1884</v>
      </c>
      <c r="C929" s="3" t="s">
        <v>1885</v>
      </c>
      <c r="D929">
        <v>8700</v>
      </c>
      <c r="E929">
        <v>1577</v>
      </c>
      <c r="F929" s="17">
        <f t="shared" si="140"/>
        <v>18.126436781609197</v>
      </c>
      <c r="G929" t="s">
        <v>14</v>
      </c>
      <c r="H929">
        <v>15</v>
      </c>
      <c r="I929" t="s">
        <v>21</v>
      </c>
      <c r="J929" t="s">
        <v>22</v>
      </c>
      <c r="K929">
        <v>1463029200</v>
      </c>
      <c r="L929">
        <v>1463374800</v>
      </c>
      <c r="M929" t="b">
        <v>0</v>
      </c>
      <c r="N929" t="b">
        <v>0</v>
      </c>
      <c r="O929" t="s">
        <v>17</v>
      </c>
      <c r="P929" t="s">
        <v>2036</v>
      </c>
      <c r="Q929" t="s">
        <v>2037</v>
      </c>
      <c r="R929" s="8">
        <f t="shared" si="141"/>
        <v>42502.208333333328</v>
      </c>
      <c r="S929" s="8" t="str">
        <f t="shared" si="142"/>
        <v>12</v>
      </c>
      <c r="T929" s="8" t="str">
        <f t="shared" si="149"/>
        <v>May</v>
      </c>
      <c r="U929" s="8" t="str">
        <f t="shared" si="143"/>
        <v>2016</v>
      </c>
      <c r="V929" s="8">
        <f t="shared" si="144"/>
        <v>42506.208333333328</v>
      </c>
      <c r="W929" t="str">
        <f t="shared" si="145"/>
        <v>16</v>
      </c>
      <c r="X929" t="str">
        <f t="shared" si="146"/>
        <v>05</v>
      </c>
      <c r="Y929" t="str">
        <f t="shared" si="147"/>
        <v>2016</v>
      </c>
      <c r="Z929" s="17">
        <f t="shared" si="148"/>
        <v>4</v>
      </c>
    </row>
    <row r="930" spans="1:26" x14ac:dyDescent="0.3">
      <c r="A930">
        <v>927</v>
      </c>
      <c r="B930" s="4" t="s">
        <v>1886</v>
      </c>
      <c r="C930" s="3" t="s">
        <v>1887</v>
      </c>
      <c r="D930">
        <v>7200</v>
      </c>
      <c r="E930">
        <v>3301</v>
      </c>
      <c r="F930" s="17">
        <f t="shared" si="140"/>
        <v>45.847222222222221</v>
      </c>
      <c r="G930" t="s">
        <v>14</v>
      </c>
      <c r="H930">
        <v>37</v>
      </c>
      <c r="I930" t="s">
        <v>21</v>
      </c>
      <c r="J930" t="s">
        <v>22</v>
      </c>
      <c r="K930">
        <v>1342069200</v>
      </c>
      <c r="L930">
        <v>1344574800</v>
      </c>
      <c r="M930" t="b">
        <v>0</v>
      </c>
      <c r="N930" t="b">
        <v>0</v>
      </c>
      <c r="O930" t="s">
        <v>33</v>
      </c>
      <c r="P930" t="s">
        <v>2042</v>
      </c>
      <c r="Q930" t="s">
        <v>2043</v>
      </c>
      <c r="R930" s="8">
        <f t="shared" si="141"/>
        <v>41102.208333333336</v>
      </c>
      <c r="S930" s="8" t="str">
        <f t="shared" si="142"/>
        <v>12</v>
      </c>
      <c r="T930" s="8" t="str">
        <f t="shared" si="149"/>
        <v>Jul</v>
      </c>
      <c r="U930" s="8" t="str">
        <f t="shared" si="143"/>
        <v>2012</v>
      </c>
      <c r="V930" s="8">
        <f t="shared" si="144"/>
        <v>41131.208333333336</v>
      </c>
      <c r="W930" t="str">
        <f t="shared" si="145"/>
        <v>10</v>
      </c>
      <c r="X930" t="str">
        <f t="shared" si="146"/>
        <v>08</v>
      </c>
      <c r="Y930" t="str">
        <f t="shared" si="147"/>
        <v>2012</v>
      </c>
      <c r="Z930" s="17">
        <f t="shared" si="148"/>
        <v>29</v>
      </c>
    </row>
    <row r="931" spans="1:26" x14ac:dyDescent="0.3">
      <c r="A931">
        <v>928</v>
      </c>
      <c r="B931" s="4" t="s">
        <v>1888</v>
      </c>
      <c r="C931" s="3" t="s">
        <v>1889</v>
      </c>
      <c r="D931">
        <v>167400</v>
      </c>
      <c r="E931">
        <v>196386</v>
      </c>
      <c r="F931" s="17">
        <f t="shared" si="140"/>
        <v>117.31541218637993</v>
      </c>
      <c r="G931" t="s">
        <v>20</v>
      </c>
      <c r="H931">
        <v>3777</v>
      </c>
      <c r="I931" t="s">
        <v>107</v>
      </c>
      <c r="J931" t="s">
        <v>108</v>
      </c>
      <c r="K931">
        <v>1388296800</v>
      </c>
      <c r="L931">
        <v>1389074400</v>
      </c>
      <c r="M931" t="b">
        <v>0</v>
      </c>
      <c r="N931" t="b">
        <v>0</v>
      </c>
      <c r="O931" t="s">
        <v>28</v>
      </c>
      <c r="P931" t="s">
        <v>2040</v>
      </c>
      <c r="Q931" t="s">
        <v>2041</v>
      </c>
      <c r="R931" s="8">
        <f t="shared" si="141"/>
        <v>41637.25</v>
      </c>
      <c r="S931" s="8" t="str">
        <f t="shared" si="142"/>
        <v>29</v>
      </c>
      <c r="T931" s="8" t="str">
        <f t="shared" si="149"/>
        <v>Dec</v>
      </c>
      <c r="U931" s="8" t="str">
        <f t="shared" si="143"/>
        <v>2013</v>
      </c>
      <c r="V931" s="8">
        <f t="shared" si="144"/>
        <v>41646.25</v>
      </c>
      <c r="W931" t="str">
        <f t="shared" si="145"/>
        <v>07</v>
      </c>
      <c r="X931" t="str">
        <f t="shared" si="146"/>
        <v>01</v>
      </c>
      <c r="Y931" t="str">
        <f t="shared" si="147"/>
        <v>2014</v>
      </c>
      <c r="Z931" s="17">
        <f t="shared" si="148"/>
        <v>9</v>
      </c>
    </row>
    <row r="932" spans="1:26" x14ac:dyDescent="0.3">
      <c r="A932">
        <v>929</v>
      </c>
      <c r="B932" s="4" t="s">
        <v>1890</v>
      </c>
      <c r="C932" s="3" t="s">
        <v>1891</v>
      </c>
      <c r="D932">
        <v>5500</v>
      </c>
      <c r="E932">
        <v>11952</v>
      </c>
      <c r="F932" s="17">
        <f t="shared" si="140"/>
        <v>217.30909090909088</v>
      </c>
      <c r="G932" t="s">
        <v>20</v>
      </c>
      <c r="H932">
        <v>184</v>
      </c>
      <c r="I932" t="s">
        <v>40</v>
      </c>
      <c r="J932" t="s">
        <v>41</v>
      </c>
      <c r="K932">
        <v>1493787600</v>
      </c>
      <c r="L932">
        <v>1494997200</v>
      </c>
      <c r="M932" t="b">
        <v>0</v>
      </c>
      <c r="N932" t="b">
        <v>0</v>
      </c>
      <c r="O932" t="s">
        <v>33</v>
      </c>
      <c r="P932" t="s">
        <v>2042</v>
      </c>
      <c r="Q932" t="s">
        <v>2043</v>
      </c>
      <c r="R932" s="8">
        <f t="shared" si="141"/>
        <v>42858.208333333328</v>
      </c>
      <c r="S932" s="8" t="str">
        <f t="shared" si="142"/>
        <v>03</v>
      </c>
      <c r="T932" s="8" t="str">
        <f t="shared" si="149"/>
        <v>May</v>
      </c>
      <c r="U932" s="8" t="str">
        <f t="shared" si="143"/>
        <v>2017</v>
      </c>
      <c r="V932" s="8">
        <f t="shared" si="144"/>
        <v>42872.208333333328</v>
      </c>
      <c r="W932" t="str">
        <f t="shared" si="145"/>
        <v>17</v>
      </c>
      <c r="X932" t="str">
        <f t="shared" si="146"/>
        <v>05</v>
      </c>
      <c r="Y932" t="str">
        <f t="shared" si="147"/>
        <v>2017</v>
      </c>
      <c r="Z932" s="17">
        <f t="shared" si="148"/>
        <v>14</v>
      </c>
    </row>
    <row r="933" spans="1:26" x14ac:dyDescent="0.3">
      <c r="A933">
        <v>930</v>
      </c>
      <c r="B933" s="4" t="s">
        <v>1892</v>
      </c>
      <c r="C933" s="3" t="s">
        <v>1893</v>
      </c>
      <c r="D933">
        <v>3500</v>
      </c>
      <c r="E933">
        <v>3930</v>
      </c>
      <c r="F933" s="17">
        <f t="shared" si="140"/>
        <v>112.28571428571428</v>
      </c>
      <c r="G933" t="s">
        <v>20</v>
      </c>
      <c r="H933">
        <v>85</v>
      </c>
      <c r="I933" t="s">
        <v>21</v>
      </c>
      <c r="J933" t="s">
        <v>22</v>
      </c>
      <c r="K933">
        <v>1424844000</v>
      </c>
      <c r="L933">
        <v>1425448800</v>
      </c>
      <c r="M933" t="b">
        <v>0</v>
      </c>
      <c r="N933" t="b">
        <v>1</v>
      </c>
      <c r="O933" t="s">
        <v>33</v>
      </c>
      <c r="P933" t="s">
        <v>2042</v>
      </c>
      <c r="Q933" t="s">
        <v>2043</v>
      </c>
      <c r="R933" s="8">
        <f t="shared" si="141"/>
        <v>42060.25</v>
      </c>
      <c r="S933" s="8" t="str">
        <f t="shared" si="142"/>
        <v>25</v>
      </c>
      <c r="T933" s="8" t="str">
        <f t="shared" si="149"/>
        <v>Feb</v>
      </c>
      <c r="U933" s="8" t="str">
        <f t="shared" si="143"/>
        <v>2015</v>
      </c>
      <c r="V933" s="8">
        <f t="shared" si="144"/>
        <v>42067.25</v>
      </c>
      <c r="W933" t="str">
        <f t="shared" si="145"/>
        <v>04</v>
      </c>
      <c r="X933" t="str">
        <f t="shared" si="146"/>
        <v>03</v>
      </c>
      <c r="Y933" t="str">
        <f t="shared" si="147"/>
        <v>2015</v>
      </c>
      <c r="Z933" s="17">
        <f t="shared" si="148"/>
        <v>7</v>
      </c>
    </row>
    <row r="934" spans="1:26" x14ac:dyDescent="0.3">
      <c r="A934">
        <v>931</v>
      </c>
      <c r="B934" s="4" t="s">
        <v>1894</v>
      </c>
      <c r="C934" s="3" t="s">
        <v>1895</v>
      </c>
      <c r="D934">
        <v>7900</v>
      </c>
      <c r="E934">
        <v>5729</v>
      </c>
      <c r="F934" s="17">
        <f t="shared" si="140"/>
        <v>72.51898734177216</v>
      </c>
      <c r="G934" t="s">
        <v>14</v>
      </c>
      <c r="H934">
        <v>112</v>
      </c>
      <c r="I934" t="s">
        <v>21</v>
      </c>
      <c r="J934" t="s">
        <v>22</v>
      </c>
      <c r="K934">
        <v>1403931600</v>
      </c>
      <c r="L934">
        <v>1404104400</v>
      </c>
      <c r="M934" t="b">
        <v>0</v>
      </c>
      <c r="N934" t="b">
        <v>1</v>
      </c>
      <c r="O934" t="s">
        <v>33</v>
      </c>
      <c r="P934" t="s">
        <v>2042</v>
      </c>
      <c r="Q934" t="s">
        <v>2043</v>
      </c>
      <c r="R934" s="8">
        <f t="shared" si="141"/>
        <v>41818.208333333336</v>
      </c>
      <c r="S934" s="8" t="str">
        <f t="shared" si="142"/>
        <v>28</v>
      </c>
      <c r="T934" s="8" t="str">
        <f t="shared" si="149"/>
        <v>Jun</v>
      </c>
      <c r="U934" s="8" t="str">
        <f t="shared" si="143"/>
        <v>2014</v>
      </c>
      <c r="V934" s="8">
        <f t="shared" si="144"/>
        <v>41820.208333333336</v>
      </c>
      <c r="W934" t="str">
        <f t="shared" si="145"/>
        <v>30</v>
      </c>
      <c r="X934" t="str">
        <f t="shared" si="146"/>
        <v>06</v>
      </c>
      <c r="Y934" t="str">
        <f t="shared" si="147"/>
        <v>2014</v>
      </c>
      <c r="Z934" s="17">
        <f t="shared" si="148"/>
        <v>2</v>
      </c>
    </row>
    <row r="935" spans="1:26" x14ac:dyDescent="0.3">
      <c r="A935">
        <v>932</v>
      </c>
      <c r="B935" s="4" t="s">
        <v>1896</v>
      </c>
      <c r="C935" s="3" t="s">
        <v>1897</v>
      </c>
      <c r="D935">
        <v>2300</v>
      </c>
      <c r="E935">
        <v>4883</v>
      </c>
      <c r="F935" s="17">
        <f t="shared" si="140"/>
        <v>212.30434782608697</v>
      </c>
      <c r="G935" t="s">
        <v>20</v>
      </c>
      <c r="H935">
        <v>144</v>
      </c>
      <c r="I935" t="s">
        <v>21</v>
      </c>
      <c r="J935" t="s">
        <v>22</v>
      </c>
      <c r="K935">
        <v>1394514000</v>
      </c>
      <c r="L935">
        <v>1394773200</v>
      </c>
      <c r="M935" t="b">
        <v>0</v>
      </c>
      <c r="N935" t="b">
        <v>0</v>
      </c>
      <c r="O935" t="s">
        <v>23</v>
      </c>
      <c r="P935" t="s">
        <v>2038</v>
      </c>
      <c r="Q935" t="s">
        <v>2039</v>
      </c>
      <c r="R935" s="8">
        <f t="shared" si="141"/>
        <v>41709.208333333336</v>
      </c>
      <c r="S935" s="8" t="str">
        <f t="shared" si="142"/>
        <v>11</v>
      </c>
      <c r="T935" s="8" t="str">
        <f t="shared" si="149"/>
        <v>Mar</v>
      </c>
      <c r="U935" s="8" t="str">
        <f t="shared" si="143"/>
        <v>2014</v>
      </c>
      <c r="V935" s="8">
        <f t="shared" si="144"/>
        <v>41712.208333333336</v>
      </c>
      <c r="W935" t="str">
        <f t="shared" si="145"/>
        <v>14</v>
      </c>
      <c r="X935" t="str">
        <f t="shared" si="146"/>
        <v>03</v>
      </c>
      <c r="Y935" t="str">
        <f t="shared" si="147"/>
        <v>2014</v>
      </c>
      <c r="Z935" s="17">
        <f t="shared" si="148"/>
        <v>3</v>
      </c>
    </row>
    <row r="936" spans="1:26" x14ac:dyDescent="0.3">
      <c r="A936">
        <v>933</v>
      </c>
      <c r="B936" s="4" t="s">
        <v>1898</v>
      </c>
      <c r="C936" s="3" t="s">
        <v>1899</v>
      </c>
      <c r="D936">
        <v>73000</v>
      </c>
      <c r="E936">
        <v>175015</v>
      </c>
      <c r="F936" s="17">
        <f t="shared" si="140"/>
        <v>239.74657534246577</v>
      </c>
      <c r="G936" t="s">
        <v>20</v>
      </c>
      <c r="H936">
        <v>1902</v>
      </c>
      <c r="I936" t="s">
        <v>21</v>
      </c>
      <c r="J936" t="s">
        <v>22</v>
      </c>
      <c r="K936">
        <v>1365397200</v>
      </c>
      <c r="L936">
        <v>1366520400</v>
      </c>
      <c r="M936" t="b">
        <v>0</v>
      </c>
      <c r="N936" t="b">
        <v>0</v>
      </c>
      <c r="O936" t="s">
        <v>33</v>
      </c>
      <c r="P936" t="s">
        <v>2042</v>
      </c>
      <c r="Q936" t="s">
        <v>2043</v>
      </c>
      <c r="R936" s="8">
        <f t="shared" si="141"/>
        <v>41372.208333333336</v>
      </c>
      <c r="S936" s="8" t="str">
        <f t="shared" si="142"/>
        <v>08</v>
      </c>
      <c r="T936" s="8" t="str">
        <f t="shared" si="149"/>
        <v>Apr</v>
      </c>
      <c r="U936" s="8" t="str">
        <f t="shared" si="143"/>
        <v>2013</v>
      </c>
      <c r="V936" s="8">
        <f t="shared" si="144"/>
        <v>41385.208333333336</v>
      </c>
      <c r="W936" t="str">
        <f t="shared" si="145"/>
        <v>21</v>
      </c>
      <c r="X936" t="str">
        <f t="shared" si="146"/>
        <v>04</v>
      </c>
      <c r="Y936" t="str">
        <f t="shared" si="147"/>
        <v>2013</v>
      </c>
      <c r="Z936" s="17">
        <f t="shared" si="148"/>
        <v>13</v>
      </c>
    </row>
    <row r="937" spans="1:26" x14ac:dyDescent="0.3">
      <c r="A937">
        <v>934</v>
      </c>
      <c r="B937" s="4" t="s">
        <v>1900</v>
      </c>
      <c r="C937" s="3" t="s">
        <v>1901</v>
      </c>
      <c r="D937">
        <v>6200</v>
      </c>
      <c r="E937">
        <v>11280</v>
      </c>
      <c r="F937" s="17">
        <f t="shared" si="140"/>
        <v>181.93548387096774</v>
      </c>
      <c r="G937" t="s">
        <v>20</v>
      </c>
      <c r="H937">
        <v>105</v>
      </c>
      <c r="I937" t="s">
        <v>21</v>
      </c>
      <c r="J937" t="s">
        <v>22</v>
      </c>
      <c r="K937">
        <v>1456120800</v>
      </c>
      <c r="L937">
        <v>1456639200</v>
      </c>
      <c r="M937" t="b">
        <v>0</v>
      </c>
      <c r="N937" t="b">
        <v>0</v>
      </c>
      <c r="O937" t="s">
        <v>33</v>
      </c>
      <c r="P937" t="s">
        <v>2042</v>
      </c>
      <c r="Q937" t="s">
        <v>2043</v>
      </c>
      <c r="R937" s="8">
        <f t="shared" si="141"/>
        <v>42422.25</v>
      </c>
      <c r="S937" s="8" t="str">
        <f t="shared" si="142"/>
        <v>22</v>
      </c>
      <c r="T937" s="8" t="str">
        <f t="shared" si="149"/>
        <v>Feb</v>
      </c>
      <c r="U937" s="8" t="str">
        <f t="shared" si="143"/>
        <v>2016</v>
      </c>
      <c r="V937" s="8">
        <f t="shared" si="144"/>
        <v>42428.25</v>
      </c>
      <c r="W937" t="str">
        <f t="shared" si="145"/>
        <v>28</v>
      </c>
      <c r="X937" t="str">
        <f t="shared" si="146"/>
        <v>02</v>
      </c>
      <c r="Y937" t="str">
        <f t="shared" si="147"/>
        <v>2016</v>
      </c>
      <c r="Z937" s="17">
        <f t="shared" si="148"/>
        <v>6</v>
      </c>
    </row>
    <row r="938" spans="1:26" ht="31.2" x14ac:dyDescent="0.3">
      <c r="A938">
        <v>935</v>
      </c>
      <c r="B938" s="4" t="s">
        <v>1902</v>
      </c>
      <c r="C938" s="3" t="s">
        <v>1903</v>
      </c>
      <c r="D938">
        <v>6100</v>
      </c>
      <c r="E938">
        <v>10012</v>
      </c>
      <c r="F938" s="17">
        <f t="shared" si="140"/>
        <v>164.13114754098362</v>
      </c>
      <c r="G938" t="s">
        <v>20</v>
      </c>
      <c r="H938">
        <v>132</v>
      </c>
      <c r="I938" t="s">
        <v>21</v>
      </c>
      <c r="J938" t="s">
        <v>22</v>
      </c>
      <c r="K938">
        <v>1437714000</v>
      </c>
      <c r="L938">
        <v>1438318800</v>
      </c>
      <c r="M938" t="b">
        <v>0</v>
      </c>
      <c r="N938" t="b">
        <v>0</v>
      </c>
      <c r="O938" t="s">
        <v>33</v>
      </c>
      <c r="P938" t="s">
        <v>2042</v>
      </c>
      <c r="Q938" t="s">
        <v>2043</v>
      </c>
      <c r="R938" s="8">
        <f t="shared" si="141"/>
        <v>42209.208333333328</v>
      </c>
      <c r="S938" s="8" t="str">
        <f t="shared" si="142"/>
        <v>24</v>
      </c>
      <c r="T938" s="8" t="str">
        <f t="shared" si="149"/>
        <v>Jul</v>
      </c>
      <c r="U938" s="8" t="str">
        <f t="shared" si="143"/>
        <v>2015</v>
      </c>
      <c r="V938" s="8">
        <f t="shared" si="144"/>
        <v>42216.208333333328</v>
      </c>
      <c r="W938" t="str">
        <f t="shared" si="145"/>
        <v>31</v>
      </c>
      <c r="X938" t="str">
        <f t="shared" si="146"/>
        <v>07</v>
      </c>
      <c r="Y938" t="str">
        <f t="shared" si="147"/>
        <v>2015</v>
      </c>
      <c r="Z938" s="17">
        <f t="shared" si="148"/>
        <v>7</v>
      </c>
    </row>
    <row r="939" spans="1:26" x14ac:dyDescent="0.3">
      <c r="A939">
        <v>936</v>
      </c>
      <c r="B939" s="4" t="s">
        <v>1246</v>
      </c>
      <c r="C939" s="3" t="s">
        <v>1904</v>
      </c>
      <c r="D939">
        <v>103200</v>
      </c>
      <c r="E939">
        <v>1690</v>
      </c>
      <c r="F939" s="17">
        <f t="shared" si="140"/>
        <v>1.6375968992248062</v>
      </c>
      <c r="G939" t="s">
        <v>14</v>
      </c>
      <c r="H939">
        <v>21</v>
      </c>
      <c r="I939" t="s">
        <v>21</v>
      </c>
      <c r="J939" t="s">
        <v>22</v>
      </c>
      <c r="K939">
        <v>1563771600</v>
      </c>
      <c r="L939">
        <v>1564030800</v>
      </c>
      <c r="M939" t="b">
        <v>1</v>
      </c>
      <c r="N939" t="b">
        <v>0</v>
      </c>
      <c r="O939" t="s">
        <v>33</v>
      </c>
      <c r="P939" t="s">
        <v>2042</v>
      </c>
      <c r="Q939" t="s">
        <v>2043</v>
      </c>
      <c r="R939" s="8">
        <f t="shared" si="141"/>
        <v>43668.208333333328</v>
      </c>
      <c r="S939" s="8" t="str">
        <f t="shared" si="142"/>
        <v>22</v>
      </c>
      <c r="T939" s="8" t="str">
        <f t="shared" si="149"/>
        <v>Jul</v>
      </c>
      <c r="U939" s="8" t="str">
        <f t="shared" si="143"/>
        <v>2019</v>
      </c>
      <c r="V939" s="8">
        <f t="shared" si="144"/>
        <v>43671.208333333328</v>
      </c>
      <c r="W939" t="str">
        <f t="shared" si="145"/>
        <v>25</v>
      </c>
      <c r="X939" t="str">
        <f t="shared" si="146"/>
        <v>07</v>
      </c>
      <c r="Y939" t="str">
        <f t="shared" si="147"/>
        <v>2019</v>
      </c>
      <c r="Z939" s="17">
        <f t="shared" si="148"/>
        <v>3</v>
      </c>
    </row>
    <row r="940" spans="1:26" x14ac:dyDescent="0.3">
      <c r="A940">
        <v>937</v>
      </c>
      <c r="B940" s="4" t="s">
        <v>1905</v>
      </c>
      <c r="C940" s="3" t="s">
        <v>1906</v>
      </c>
      <c r="D940">
        <v>171000</v>
      </c>
      <c r="E940">
        <v>84891</v>
      </c>
      <c r="F940" s="17">
        <f t="shared" si="140"/>
        <v>49.64385964912281</v>
      </c>
      <c r="G940" t="s">
        <v>74</v>
      </c>
      <c r="H940">
        <v>976</v>
      </c>
      <c r="I940" t="s">
        <v>21</v>
      </c>
      <c r="J940" t="s">
        <v>22</v>
      </c>
      <c r="K940">
        <v>1448517600</v>
      </c>
      <c r="L940">
        <v>1449295200</v>
      </c>
      <c r="M940" t="b">
        <v>0</v>
      </c>
      <c r="N940" t="b">
        <v>0</v>
      </c>
      <c r="O940" t="s">
        <v>42</v>
      </c>
      <c r="P940" t="s">
        <v>2044</v>
      </c>
      <c r="Q940" t="s">
        <v>2045</v>
      </c>
      <c r="R940" s="8">
        <f t="shared" si="141"/>
        <v>42334.25</v>
      </c>
      <c r="S940" s="8" t="str">
        <f t="shared" si="142"/>
        <v>26</v>
      </c>
      <c r="T940" s="8" t="str">
        <f t="shared" si="149"/>
        <v>Nov</v>
      </c>
      <c r="U940" s="8" t="str">
        <f t="shared" si="143"/>
        <v>2015</v>
      </c>
      <c r="V940" s="8">
        <f t="shared" si="144"/>
        <v>42343.25</v>
      </c>
      <c r="W940" t="str">
        <f t="shared" si="145"/>
        <v>05</v>
      </c>
      <c r="X940" t="str">
        <f t="shared" si="146"/>
        <v>12</v>
      </c>
      <c r="Y940" t="str">
        <f t="shared" si="147"/>
        <v>2015</v>
      </c>
      <c r="Z940" s="17">
        <f t="shared" si="148"/>
        <v>9</v>
      </c>
    </row>
    <row r="941" spans="1:26" x14ac:dyDescent="0.3">
      <c r="A941">
        <v>938</v>
      </c>
      <c r="B941" s="4" t="s">
        <v>1907</v>
      </c>
      <c r="C941" s="3" t="s">
        <v>1908</v>
      </c>
      <c r="D941">
        <v>9200</v>
      </c>
      <c r="E941">
        <v>10093</v>
      </c>
      <c r="F941" s="17">
        <f t="shared" si="140"/>
        <v>109.70652173913042</v>
      </c>
      <c r="G941" t="s">
        <v>20</v>
      </c>
      <c r="H941">
        <v>96</v>
      </c>
      <c r="I941" t="s">
        <v>21</v>
      </c>
      <c r="J941" t="s">
        <v>22</v>
      </c>
      <c r="K941">
        <v>1528779600</v>
      </c>
      <c r="L941">
        <v>1531890000</v>
      </c>
      <c r="M941" t="b">
        <v>0</v>
      </c>
      <c r="N941" t="b">
        <v>1</v>
      </c>
      <c r="O941" t="s">
        <v>119</v>
      </c>
      <c r="P941" t="s">
        <v>2050</v>
      </c>
      <c r="Q941" t="s">
        <v>2056</v>
      </c>
      <c r="R941" s="8">
        <f t="shared" si="141"/>
        <v>43263.208333333328</v>
      </c>
      <c r="S941" s="8" t="str">
        <f t="shared" si="142"/>
        <v>12</v>
      </c>
      <c r="T941" s="8" t="str">
        <f t="shared" si="149"/>
        <v>Jun</v>
      </c>
      <c r="U941" s="8" t="str">
        <f t="shared" si="143"/>
        <v>2018</v>
      </c>
      <c r="V941" s="8">
        <f t="shared" si="144"/>
        <v>43299.208333333328</v>
      </c>
      <c r="W941" t="str">
        <f t="shared" si="145"/>
        <v>18</v>
      </c>
      <c r="X941" t="str">
        <f t="shared" si="146"/>
        <v>07</v>
      </c>
      <c r="Y941" t="str">
        <f t="shared" si="147"/>
        <v>2018</v>
      </c>
      <c r="Z941" s="17">
        <f t="shared" si="148"/>
        <v>36</v>
      </c>
    </row>
    <row r="942" spans="1:26" ht="31.2" x14ac:dyDescent="0.3">
      <c r="A942">
        <v>939</v>
      </c>
      <c r="B942" s="4" t="s">
        <v>1909</v>
      </c>
      <c r="C942" s="3" t="s">
        <v>1910</v>
      </c>
      <c r="D942">
        <v>7800</v>
      </c>
      <c r="E942">
        <v>3839</v>
      </c>
      <c r="F942" s="17">
        <f t="shared" si="140"/>
        <v>49.217948717948715</v>
      </c>
      <c r="G942" t="s">
        <v>14</v>
      </c>
      <c r="H942">
        <v>67</v>
      </c>
      <c r="I942" t="s">
        <v>21</v>
      </c>
      <c r="J942" t="s">
        <v>22</v>
      </c>
      <c r="K942">
        <v>1304744400</v>
      </c>
      <c r="L942">
        <v>1306213200</v>
      </c>
      <c r="M942" t="b">
        <v>0</v>
      </c>
      <c r="N942" t="b">
        <v>1</v>
      </c>
      <c r="O942" t="s">
        <v>89</v>
      </c>
      <c r="P942" t="s">
        <v>2053</v>
      </c>
      <c r="Q942" t="s">
        <v>2054</v>
      </c>
      <c r="R942" s="8">
        <f t="shared" si="141"/>
        <v>40670.208333333336</v>
      </c>
      <c r="S942" s="8" t="str">
        <f t="shared" si="142"/>
        <v>07</v>
      </c>
      <c r="T942" s="8" t="str">
        <f t="shared" si="149"/>
        <v>May</v>
      </c>
      <c r="U942" s="8" t="str">
        <f t="shared" si="143"/>
        <v>2011</v>
      </c>
      <c r="V942" s="8">
        <f t="shared" si="144"/>
        <v>40687.208333333336</v>
      </c>
      <c r="W942" t="str">
        <f t="shared" si="145"/>
        <v>24</v>
      </c>
      <c r="X942" t="str">
        <f t="shared" si="146"/>
        <v>05</v>
      </c>
      <c r="Y942" t="str">
        <f t="shared" si="147"/>
        <v>2011</v>
      </c>
      <c r="Z942" s="17">
        <f t="shared" si="148"/>
        <v>17</v>
      </c>
    </row>
    <row r="943" spans="1:26" x14ac:dyDescent="0.3">
      <c r="A943">
        <v>940</v>
      </c>
      <c r="B943" s="4" t="s">
        <v>1911</v>
      </c>
      <c r="C943" s="3" t="s">
        <v>1912</v>
      </c>
      <c r="D943">
        <v>9900</v>
      </c>
      <c r="E943">
        <v>6161</v>
      </c>
      <c r="F943" s="17">
        <f t="shared" si="140"/>
        <v>62.232323232323225</v>
      </c>
      <c r="G943" t="s">
        <v>47</v>
      </c>
      <c r="H943">
        <v>66</v>
      </c>
      <c r="I943" t="s">
        <v>15</v>
      </c>
      <c r="J943" t="s">
        <v>16</v>
      </c>
      <c r="K943">
        <v>1354341600</v>
      </c>
      <c r="L943">
        <v>1356242400</v>
      </c>
      <c r="M943" t="b">
        <v>0</v>
      </c>
      <c r="N943" t="b">
        <v>0</v>
      </c>
      <c r="O943" t="s">
        <v>28</v>
      </c>
      <c r="P943" t="s">
        <v>2040</v>
      </c>
      <c r="Q943" t="s">
        <v>2041</v>
      </c>
      <c r="R943" s="8">
        <f t="shared" si="141"/>
        <v>41244.25</v>
      </c>
      <c r="S943" s="8" t="str">
        <f t="shared" si="142"/>
        <v>01</v>
      </c>
      <c r="T943" s="8" t="str">
        <f t="shared" si="149"/>
        <v>Dec</v>
      </c>
      <c r="U943" s="8" t="str">
        <f t="shared" si="143"/>
        <v>2012</v>
      </c>
      <c r="V943" s="8">
        <f t="shared" si="144"/>
        <v>41266.25</v>
      </c>
      <c r="W943" t="str">
        <f t="shared" si="145"/>
        <v>23</v>
      </c>
      <c r="X943" t="str">
        <f t="shared" si="146"/>
        <v>12</v>
      </c>
      <c r="Y943" t="str">
        <f t="shared" si="147"/>
        <v>2012</v>
      </c>
      <c r="Z943" s="17">
        <f t="shared" si="148"/>
        <v>22</v>
      </c>
    </row>
    <row r="944" spans="1:26" x14ac:dyDescent="0.3">
      <c r="A944">
        <v>941</v>
      </c>
      <c r="B944" s="4" t="s">
        <v>1913</v>
      </c>
      <c r="C944" s="3" t="s">
        <v>1914</v>
      </c>
      <c r="D944">
        <v>43000</v>
      </c>
      <c r="E944">
        <v>5615</v>
      </c>
      <c r="F944" s="17">
        <f t="shared" si="140"/>
        <v>13.05813953488372</v>
      </c>
      <c r="G944" t="s">
        <v>14</v>
      </c>
      <c r="H944">
        <v>78</v>
      </c>
      <c r="I944" t="s">
        <v>21</v>
      </c>
      <c r="J944" t="s">
        <v>22</v>
      </c>
      <c r="K944">
        <v>1294552800</v>
      </c>
      <c r="L944">
        <v>1297576800</v>
      </c>
      <c r="M944" t="b">
        <v>1</v>
      </c>
      <c r="N944" t="b">
        <v>0</v>
      </c>
      <c r="O944" t="s">
        <v>33</v>
      </c>
      <c r="P944" t="s">
        <v>2042</v>
      </c>
      <c r="Q944" t="s">
        <v>2043</v>
      </c>
      <c r="R944" s="8">
        <f t="shared" si="141"/>
        <v>40552.25</v>
      </c>
      <c r="S944" s="8" t="str">
        <f t="shared" si="142"/>
        <v>09</v>
      </c>
      <c r="T944" s="8" t="str">
        <f t="shared" si="149"/>
        <v>Jan</v>
      </c>
      <c r="U944" s="8" t="str">
        <f t="shared" si="143"/>
        <v>2011</v>
      </c>
      <c r="V944" s="8">
        <f t="shared" si="144"/>
        <v>40587.25</v>
      </c>
      <c r="W944" t="str">
        <f t="shared" si="145"/>
        <v>13</v>
      </c>
      <c r="X944" t="str">
        <f t="shared" si="146"/>
        <v>02</v>
      </c>
      <c r="Y944" t="str">
        <f t="shared" si="147"/>
        <v>2011</v>
      </c>
      <c r="Z944" s="17">
        <f t="shared" si="148"/>
        <v>35</v>
      </c>
    </row>
    <row r="945" spans="1:26" x14ac:dyDescent="0.3">
      <c r="A945">
        <v>942</v>
      </c>
      <c r="B945" s="4" t="s">
        <v>1907</v>
      </c>
      <c r="C945" s="3" t="s">
        <v>1915</v>
      </c>
      <c r="D945">
        <v>9600</v>
      </c>
      <c r="E945">
        <v>6205</v>
      </c>
      <c r="F945" s="17">
        <f t="shared" si="140"/>
        <v>64.635416666666671</v>
      </c>
      <c r="G945" t="s">
        <v>14</v>
      </c>
      <c r="H945">
        <v>67</v>
      </c>
      <c r="I945" t="s">
        <v>26</v>
      </c>
      <c r="J945" t="s">
        <v>27</v>
      </c>
      <c r="K945">
        <v>1295935200</v>
      </c>
      <c r="L945">
        <v>1296194400</v>
      </c>
      <c r="M945" t="b">
        <v>0</v>
      </c>
      <c r="N945" t="b">
        <v>0</v>
      </c>
      <c r="O945" t="s">
        <v>33</v>
      </c>
      <c r="P945" t="s">
        <v>2042</v>
      </c>
      <c r="Q945" t="s">
        <v>2043</v>
      </c>
      <c r="R945" s="8">
        <f t="shared" si="141"/>
        <v>40568.25</v>
      </c>
      <c r="S945" s="8" t="str">
        <f t="shared" si="142"/>
        <v>25</v>
      </c>
      <c r="T945" s="8" t="str">
        <f t="shared" si="149"/>
        <v>Jan</v>
      </c>
      <c r="U945" s="8" t="str">
        <f t="shared" si="143"/>
        <v>2011</v>
      </c>
      <c r="V945" s="8">
        <f t="shared" si="144"/>
        <v>40571.25</v>
      </c>
      <c r="W945" t="str">
        <f t="shared" si="145"/>
        <v>28</v>
      </c>
      <c r="X945" t="str">
        <f t="shared" si="146"/>
        <v>01</v>
      </c>
      <c r="Y945" t="str">
        <f t="shared" si="147"/>
        <v>2011</v>
      </c>
      <c r="Z945" s="17">
        <f t="shared" si="148"/>
        <v>3</v>
      </c>
    </row>
    <row r="946" spans="1:26" x14ac:dyDescent="0.3">
      <c r="A946">
        <v>943</v>
      </c>
      <c r="B946" s="4" t="s">
        <v>1916</v>
      </c>
      <c r="C946" s="3" t="s">
        <v>1917</v>
      </c>
      <c r="D946">
        <v>7500</v>
      </c>
      <c r="E946">
        <v>11969</v>
      </c>
      <c r="F946" s="17">
        <f t="shared" si="140"/>
        <v>159.58666666666667</v>
      </c>
      <c r="G946" t="s">
        <v>20</v>
      </c>
      <c r="H946">
        <v>114</v>
      </c>
      <c r="I946" t="s">
        <v>21</v>
      </c>
      <c r="J946" t="s">
        <v>22</v>
      </c>
      <c r="K946">
        <v>1411534800</v>
      </c>
      <c r="L946">
        <v>1414558800</v>
      </c>
      <c r="M946" t="b">
        <v>0</v>
      </c>
      <c r="N946" t="b">
        <v>0</v>
      </c>
      <c r="O946" t="s">
        <v>17</v>
      </c>
      <c r="P946" t="s">
        <v>2036</v>
      </c>
      <c r="Q946" t="s">
        <v>2037</v>
      </c>
      <c r="R946" s="8">
        <f t="shared" si="141"/>
        <v>41906.208333333336</v>
      </c>
      <c r="S946" s="8" t="str">
        <f t="shared" si="142"/>
        <v>24</v>
      </c>
      <c r="T946" s="8" t="str">
        <f t="shared" si="149"/>
        <v>Sep</v>
      </c>
      <c r="U946" s="8" t="str">
        <f t="shared" si="143"/>
        <v>2014</v>
      </c>
      <c r="V946" s="8">
        <f t="shared" si="144"/>
        <v>41941.208333333336</v>
      </c>
      <c r="W946" t="str">
        <f t="shared" si="145"/>
        <v>29</v>
      </c>
      <c r="X946" t="str">
        <f t="shared" si="146"/>
        <v>10</v>
      </c>
      <c r="Y946" t="str">
        <f t="shared" si="147"/>
        <v>2014</v>
      </c>
      <c r="Z946" s="17">
        <f t="shared" si="148"/>
        <v>35</v>
      </c>
    </row>
    <row r="947" spans="1:26" x14ac:dyDescent="0.3">
      <c r="A947">
        <v>944</v>
      </c>
      <c r="B947" s="4" t="s">
        <v>1918</v>
      </c>
      <c r="C947" s="3" t="s">
        <v>1919</v>
      </c>
      <c r="D947">
        <v>10000</v>
      </c>
      <c r="E947">
        <v>8142</v>
      </c>
      <c r="F947" s="17">
        <f t="shared" si="140"/>
        <v>81.42</v>
      </c>
      <c r="G947" t="s">
        <v>14</v>
      </c>
      <c r="H947">
        <v>263</v>
      </c>
      <c r="I947" t="s">
        <v>26</v>
      </c>
      <c r="J947" t="s">
        <v>27</v>
      </c>
      <c r="K947">
        <v>1486706400</v>
      </c>
      <c r="L947">
        <v>1488348000</v>
      </c>
      <c r="M947" t="b">
        <v>0</v>
      </c>
      <c r="N947" t="b">
        <v>0</v>
      </c>
      <c r="O947" t="s">
        <v>122</v>
      </c>
      <c r="P947" t="s">
        <v>2057</v>
      </c>
      <c r="Q947" t="s">
        <v>2058</v>
      </c>
      <c r="R947" s="8">
        <f t="shared" si="141"/>
        <v>42776.25</v>
      </c>
      <c r="S947" s="8" t="str">
        <f t="shared" si="142"/>
        <v>10</v>
      </c>
      <c r="T947" s="8" t="str">
        <f t="shared" si="149"/>
        <v>Feb</v>
      </c>
      <c r="U947" s="8" t="str">
        <f t="shared" si="143"/>
        <v>2017</v>
      </c>
      <c r="V947" s="8">
        <f t="shared" si="144"/>
        <v>42795.25</v>
      </c>
      <c r="W947" t="str">
        <f t="shared" si="145"/>
        <v>01</v>
      </c>
      <c r="X947" t="str">
        <f t="shared" si="146"/>
        <v>03</v>
      </c>
      <c r="Y947" t="str">
        <f t="shared" si="147"/>
        <v>2017</v>
      </c>
      <c r="Z947" s="17">
        <f t="shared" si="148"/>
        <v>19</v>
      </c>
    </row>
    <row r="948" spans="1:26" x14ac:dyDescent="0.3">
      <c r="A948">
        <v>945</v>
      </c>
      <c r="B948" s="4" t="s">
        <v>1920</v>
      </c>
      <c r="C948" s="3" t="s">
        <v>1921</v>
      </c>
      <c r="D948">
        <v>172000</v>
      </c>
      <c r="E948">
        <v>55805</v>
      </c>
      <c r="F948" s="17">
        <f t="shared" si="140"/>
        <v>32.444767441860463</v>
      </c>
      <c r="G948" t="s">
        <v>14</v>
      </c>
      <c r="H948">
        <v>1691</v>
      </c>
      <c r="I948" t="s">
        <v>21</v>
      </c>
      <c r="J948" t="s">
        <v>22</v>
      </c>
      <c r="K948">
        <v>1333602000</v>
      </c>
      <c r="L948">
        <v>1334898000</v>
      </c>
      <c r="M948" t="b">
        <v>1</v>
      </c>
      <c r="N948" t="b">
        <v>0</v>
      </c>
      <c r="O948" t="s">
        <v>122</v>
      </c>
      <c r="P948" t="s">
        <v>2057</v>
      </c>
      <c r="Q948" t="s">
        <v>2058</v>
      </c>
      <c r="R948" s="8">
        <f t="shared" si="141"/>
        <v>41004.208333333336</v>
      </c>
      <c r="S948" s="8" t="str">
        <f t="shared" si="142"/>
        <v>05</v>
      </c>
      <c r="T948" s="8" t="str">
        <f t="shared" si="149"/>
        <v>Apr</v>
      </c>
      <c r="U948" s="8" t="str">
        <f t="shared" si="143"/>
        <v>2012</v>
      </c>
      <c r="V948" s="8">
        <f t="shared" si="144"/>
        <v>41019.208333333336</v>
      </c>
      <c r="W948" t="str">
        <f t="shared" si="145"/>
        <v>20</v>
      </c>
      <c r="X948" t="str">
        <f t="shared" si="146"/>
        <v>04</v>
      </c>
      <c r="Y948" t="str">
        <f t="shared" si="147"/>
        <v>2012</v>
      </c>
      <c r="Z948" s="17">
        <f t="shared" si="148"/>
        <v>15</v>
      </c>
    </row>
    <row r="949" spans="1:26" ht="31.2" x14ac:dyDescent="0.3">
      <c r="A949">
        <v>946</v>
      </c>
      <c r="B949" s="4" t="s">
        <v>1922</v>
      </c>
      <c r="C949" s="3" t="s">
        <v>1923</v>
      </c>
      <c r="D949">
        <v>153700</v>
      </c>
      <c r="E949">
        <v>15238</v>
      </c>
      <c r="F949" s="17">
        <f t="shared" si="140"/>
        <v>9.9141184124918666</v>
      </c>
      <c r="G949" t="s">
        <v>14</v>
      </c>
      <c r="H949">
        <v>181</v>
      </c>
      <c r="I949" t="s">
        <v>21</v>
      </c>
      <c r="J949" t="s">
        <v>22</v>
      </c>
      <c r="K949">
        <v>1308200400</v>
      </c>
      <c r="L949">
        <v>1308373200</v>
      </c>
      <c r="M949" t="b">
        <v>0</v>
      </c>
      <c r="N949" t="b">
        <v>0</v>
      </c>
      <c r="O949" t="s">
        <v>33</v>
      </c>
      <c r="P949" t="s">
        <v>2042</v>
      </c>
      <c r="Q949" t="s">
        <v>2043</v>
      </c>
      <c r="R949" s="8">
        <f t="shared" si="141"/>
        <v>40710.208333333336</v>
      </c>
      <c r="S949" s="8" t="str">
        <f t="shared" si="142"/>
        <v>16</v>
      </c>
      <c r="T949" s="8" t="str">
        <f t="shared" si="149"/>
        <v>Jun</v>
      </c>
      <c r="U949" s="8" t="str">
        <f t="shared" si="143"/>
        <v>2011</v>
      </c>
      <c r="V949" s="8">
        <f t="shared" si="144"/>
        <v>40712.208333333336</v>
      </c>
      <c r="W949" t="str">
        <f t="shared" si="145"/>
        <v>18</v>
      </c>
      <c r="X949" t="str">
        <f t="shared" si="146"/>
        <v>06</v>
      </c>
      <c r="Y949" t="str">
        <f t="shared" si="147"/>
        <v>2011</v>
      </c>
      <c r="Z949" s="17">
        <f t="shared" si="148"/>
        <v>2</v>
      </c>
    </row>
    <row r="950" spans="1:26" x14ac:dyDescent="0.3">
      <c r="A950">
        <v>947</v>
      </c>
      <c r="B950" s="4" t="s">
        <v>1924</v>
      </c>
      <c r="C950" s="3" t="s">
        <v>1925</v>
      </c>
      <c r="D950">
        <v>3600</v>
      </c>
      <c r="E950">
        <v>961</v>
      </c>
      <c r="F950" s="17">
        <f t="shared" si="140"/>
        <v>26.694444444444443</v>
      </c>
      <c r="G950" t="s">
        <v>14</v>
      </c>
      <c r="H950">
        <v>13</v>
      </c>
      <c r="I950" t="s">
        <v>21</v>
      </c>
      <c r="J950" t="s">
        <v>22</v>
      </c>
      <c r="K950">
        <v>1411707600</v>
      </c>
      <c r="L950">
        <v>1412312400</v>
      </c>
      <c r="M950" t="b">
        <v>0</v>
      </c>
      <c r="N950" t="b">
        <v>0</v>
      </c>
      <c r="O950" t="s">
        <v>33</v>
      </c>
      <c r="P950" t="s">
        <v>2042</v>
      </c>
      <c r="Q950" t="s">
        <v>2043</v>
      </c>
      <c r="R950" s="8">
        <f t="shared" si="141"/>
        <v>41908.208333333336</v>
      </c>
      <c r="S950" s="8" t="str">
        <f t="shared" si="142"/>
        <v>26</v>
      </c>
      <c r="T950" s="8" t="str">
        <f t="shared" si="149"/>
        <v>Sep</v>
      </c>
      <c r="U950" s="8" t="str">
        <f t="shared" si="143"/>
        <v>2014</v>
      </c>
      <c r="V950" s="8">
        <f t="shared" si="144"/>
        <v>41915.208333333336</v>
      </c>
      <c r="W950" t="str">
        <f t="shared" si="145"/>
        <v>03</v>
      </c>
      <c r="X950" t="str">
        <f t="shared" si="146"/>
        <v>10</v>
      </c>
      <c r="Y950" t="str">
        <f t="shared" si="147"/>
        <v>2014</v>
      </c>
      <c r="Z950" s="17">
        <f t="shared" si="148"/>
        <v>7</v>
      </c>
    </row>
    <row r="951" spans="1:26" x14ac:dyDescent="0.3">
      <c r="A951">
        <v>948</v>
      </c>
      <c r="B951" s="4" t="s">
        <v>1926</v>
      </c>
      <c r="C951" s="3" t="s">
        <v>1927</v>
      </c>
      <c r="D951">
        <v>9400</v>
      </c>
      <c r="E951">
        <v>5918</v>
      </c>
      <c r="F951" s="17">
        <f t="shared" si="140"/>
        <v>62.957446808510639</v>
      </c>
      <c r="G951" t="s">
        <v>74</v>
      </c>
      <c r="H951">
        <v>160</v>
      </c>
      <c r="I951" t="s">
        <v>21</v>
      </c>
      <c r="J951" t="s">
        <v>22</v>
      </c>
      <c r="K951">
        <v>1418364000</v>
      </c>
      <c r="L951">
        <v>1419228000</v>
      </c>
      <c r="M951" t="b">
        <v>1</v>
      </c>
      <c r="N951" t="b">
        <v>1</v>
      </c>
      <c r="O951" t="s">
        <v>42</v>
      </c>
      <c r="P951" t="s">
        <v>2044</v>
      </c>
      <c r="Q951" t="s">
        <v>2045</v>
      </c>
      <c r="R951" s="8">
        <f t="shared" si="141"/>
        <v>41985.25</v>
      </c>
      <c r="S951" s="8" t="str">
        <f t="shared" si="142"/>
        <v>12</v>
      </c>
      <c r="T951" s="8" t="str">
        <f t="shared" si="149"/>
        <v>Dec</v>
      </c>
      <c r="U951" s="8" t="str">
        <f t="shared" si="143"/>
        <v>2014</v>
      </c>
      <c r="V951" s="8">
        <f t="shared" si="144"/>
        <v>41995.25</v>
      </c>
      <c r="W951" t="str">
        <f t="shared" si="145"/>
        <v>22</v>
      </c>
      <c r="X951" t="str">
        <f t="shared" si="146"/>
        <v>12</v>
      </c>
      <c r="Y951" t="str">
        <f t="shared" si="147"/>
        <v>2014</v>
      </c>
      <c r="Z951" s="17">
        <f t="shared" si="148"/>
        <v>10</v>
      </c>
    </row>
    <row r="952" spans="1:26" ht="31.2" x14ac:dyDescent="0.3">
      <c r="A952">
        <v>949</v>
      </c>
      <c r="B952" s="4" t="s">
        <v>1928</v>
      </c>
      <c r="C952" s="3" t="s">
        <v>1929</v>
      </c>
      <c r="D952">
        <v>5900</v>
      </c>
      <c r="E952">
        <v>9520</v>
      </c>
      <c r="F952" s="17">
        <f t="shared" si="140"/>
        <v>161.35593220338984</v>
      </c>
      <c r="G952" t="s">
        <v>20</v>
      </c>
      <c r="H952">
        <v>203</v>
      </c>
      <c r="I952" t="s">
        <v>21</v>
      </c>
      <c r="J952" t="s">
        <v>22</v>
      </c>
      <c r="K952">
        <v>1429333200</v>
      </c>
      <c r="L952">
        <v>1430974800</v>
      </c>
      <c r="M952" t="b">
        <v>0</v>
      </c>
      <c r="N952" t="b">
        <v>0</v>
      </c>
      <c r="O952" t="s">
        <v>28</v>
      </c>
      <c r="P952" t="s">
        <v>2040</v>
      </c>
      <c r="Q952" t="s">
        <v>2041</v>
      </c>
      <c r="R952" s="8">
        <f t="shared" si="141"/>
        <v>42112.208333333328</v>
      </c>
      <c r="S952" s="8" t="str">
        <f t="shared" si="142"/>
        <v>18</v>
      </c>
      <c r="T952" s="8" t="str">
        <f t="shared" si="149"/>
        <v>Apr</v>
      </c>
      <c r="U952" s="8" t="str">
        <f t="shared" si="143"/>
        <v>2015</v>
      </c>
      <c r="V952" s="8">
        <f t="shared" si="144"/>
        <v>42131.208333333328</v>
      </c>
      <c r="W952" t="str">
        <f t="shared" si="145"/>
        <v>07</v>
      </c>
      <c r="X952" t="str">
        <f t="shared" si="146"/>
        <v>05</v>
      </c>
      <c r="Y952" t="str">
        <f t="shared" si="147"/>
        <v>2015</v>
      </c>
      <c r="Z952" s="17">
        <f t="shared" si="148"/>
        <v>19</v>
      </c>
    </row>
    <row r="953" spans="1:26" ht="31.2" x14ac:dyDescent="0.3">
      <c r="A953">
        <v>950</v>
      </c>
      <c r="B953" s="4" t="s">
        <v>1930</v>
      </c>
      <c r="C953" s="3" t="s">
        <v>1931</v>
      </c>
      <c r="D953">
        <v>100</v>
      </c>
      <c r="E953">
        <v>5</v>
      </c>
      <c r="F953" s="17">
        <f t="shared" si="140"/>
        <v>5</v>
      </c>
      <c r="G953" t="s">
        <v>14</v>
      </c>
      <c r="H953">
        <v>1</v>
      </c>
      <c r="I953" t="s">
        <v>21</v>
      </c>
      <c r="J953" t="s">
        <v>22</v>
      </c>
      <c r="K953">
        <v>1555390800</v>
      </c>
      <c r="L953">
        <v>1555822800</v>
      </c>
      <c r="M953" t="b">
        <v>0</v>
      </c>
      <c r="N953" t="b">
        <v>1</v>
      </c>
      <c r="O953" t="s">
        <v>33</v>
      </c>
      <c r="P953" t="s">
        <v>2042</v>
      </c>
      <c r="Q953" t="s">
        <v>2043</v>
      </c>
      <c r="R953" s="8">
        <f t="shared" si="141"/>
        <v>43571.208333333328</v>
      </c>
      <c r="S953" s="8" t="str">
        <f t="shared" si="142"/>
        <v>16</v>
      </c>
      <c r="T953" s="8" t="str">
        <f t="shared" si="149"/>
        <v>Apr</v>
      </c>
      <c r="U953" s="8" t="str">
        <f t="shared" si="143"/>
        <v>2019</v>
      </c>
      <c r="V953" s="8">
        <f t="shared" si="144"/>
        <v>43576.208333333328</v>
      </c>
      <c r="W953" t="str">
        <f t="shared" si="145"/>
        <v>21</v>
      </c>
      <c r="X953" t="str">
        <f t="shared" si="146"/>
        <v>04</v>
      </c>
      <c r="Y953" t="str">
        <f t="shared" si="147"/>
        <v>2019</v>
      </c>
      <c r="Z953" s="17">
        <f t="shared" si="148"/>
        <v>5</v>
      </c>
    </row>
    <row r="954" spans="1:26" x14ac:dyDescent="0.3">
      <c r="A954">
        <v>951</v>
      </c>
      <c r="B954" s="4" t="s">
        <v>1932</v>
      </c>
      <c r="C954" s="3" t="s">
        <v>1933</v>
      </c>
      <c r="D954">
        <v>14500</v>
      </c>
      <c r="E954">
        <v>159056</v>
      </c>
      <c r="F954" s="17">
        <f t="shared" si="140"/>
        <v>1096.9379310344827</v>
      </c>
      <c r="G954" t="s">
        <v>20</v>
      </c>
      <c r="H954">
        <v>1559</v>
      </c>
      <c r="I954" t="s">
        <v>21</v>
      </c>
      <c r="J954" t="s">
        <v>22</v>
      </c>
      <c r="K954">
        <v>1482732000</v>
      </c>
      <c r="L954">
        <v>1482818400</v>
      </c>
      <c r="M954" t="b">
        <v>0</v>
      </c>
      <c r="N954" t="b">
        <v>1</v>
      </c>
      <c r="O954" t="s">
        <v>23</v>
      </c>
      <c r="P954" t="s">
        <v>2038</v>
      </c>
      <c r="Q954" t="s">
        <v>2039</v>
      </c>
      <c r="R954" s="8">
        <f t="shared" si="141"/>
        <v>42730.25</v>
      </c>
      <c r="S954" s="8" t="str">
        <f t="shared" si="142"/>
        <v>26</v>
      </c>
      <c r="T954" s="8" t="str">
        <f t="shared" si="149"/>
        <v>Dec</v>
      </c>
      <c r="U954" s="8" t="str">
        <f t="shared" si="143"/>
        <v>2016</v>
      </c>
      <c r="V954" s="8">
        <f t="shared" si="144"/>
        <v>42731.25</v>
      </c>
      <c r="W954" t="str">
        <f t="shared" si="145"/>
        <v>27</v>
      </c>
      <c r="X954" t="str">
        <f t="shared" si="146"/>
        <v>12</v>
      </c>
      <c r="Y954" t="str">
        <f t="shared" si="147"/>
        <v>2016</v>
      </c>
      <c r="Z954" s="17">
        <f t="shared" si="148"/>
        <v>1</v>
      </c>
    </row>
    <row r="955" spans="1:26" x14ac:dyDescent="0.3">
      <c r="A955">
        <v>952</v>
      </c>
      <c r="B955" s="4" t="s">
        <v>1934</v>
      </c>
      <c r="C955" s="3" t="s">
        <v>1935</v>
      </c>
      <c r="D955">
        <v>145500</v>
      </c>
      <c r="E955">
        <v>101987</v>
      </c>
      <c r="F955" s="17">
        <f t="shared" si="140"/>
        <v>70.094158075601371</v>
      </c>
      <c r="G955" t="s">
        <v>74</v>
      </c>
      <c r="H955">
        <v>2266</v>
      </c>
      <c r="I955" t="s">
        <v>21</v>
      </c>
      <c r="J955" t="s">
        <v>22</v>
      </c>
      <c r="K955">
        <v>1470718800</v>
      </c>
      <c r="L955">
        <v>1471928400</v>
      </c>
      <c r="M955" t="b">
        <v>0</v>
      </c>
      <c r="N955" t="b">
        <v>0</v>
      </c>
      <c r="O955" t="s">
        <v>42</v>
      </c>
      <c r="P955" t="s">
        <v>2044</v>
      </c>
      <c r="Q955" t="s">
        <v>2045</v>
      </c>
      <c r="R955" s="8">
        <f t="shared" si="141"/>
        <v>42591.208333333328</v>
      </c>
      <c r="S955" s="8" t="str">
        <f t="shared" si="142"/>
        <v>09</v>
      </c>
      <c r="T955" s="8" t="str">
        <f t="shared" si="149"/>
        <v>Aug</v>
      </c>
      <c r="U955" s="8" t="str">
        <f t="shared" si="143"/>
        <v>2016</v>
      </c>
      <c r="V955" s="8">
        <f t="shared" si="144"/>
        <v>42605.208333333328</v>
      </c>
      <c r="W955" t="str">
        <f t="shared" si="145"/>
        <v>23</v>
      </c>
      <c r="X955" t="str">
        <f t="shared" si="146"/>
        <v>08</v>
      </c>
      <c r="Y955" t="str">
        <f t="shared" si="147"/>
        <v>2016</v>
      </c>
      <c r="Z955" s="17">
        <f t="shared" si="148"/>
        <v>14</v>
      </c>
    </row>
    <row r="956" spans="1:26" ht="31.2" x14ac:dyDescent="0.3">
      <c r="A956">
        <v>953</v>
      </c>
      <c r="B956" s="4" t="s">
        <v>1936</v>
      </c>
      <c r="C956" s="3" t="s">
        <v>1937</v>
      </c>
      <c r="D956">
        <v>3300</v>
      </c>
      <c r="E956">
        <v>1980</v>
      </c>
      <c r="F956" s="17">
        <f t="shared" si="140"/>
        <v>60</v>
      </c>
      <c r="G956" t="s">
        <v>14</v>
      </c>
      <c r="H956">
        <v>21</v>
      </c>
      <c r="I956" t="s">
        <v>21</v>
      </c>
      <c r="J956" t="s">
        <v>22</v>
      </c>
      <c r="K956">
        <v>1450591200</v>
      </c>
      <c r="L956">
        <v>1453701600</v>
      </c>
      <c r="M956" t="b">
        <v>0</v>
      </c>
      <c r="N956" t="b">
        <v>1</v>
      </c>
      <c r="O956" t="s">
        <v>474</v>
      </c>
      <c r="P956" t="s">
        <v>2044</v>
      </c>
      <c r="Q956" t="s">
        <v>2066</v>
      </c>
      <c r="R956" s="8">
        <f t="shared" si="141"/>
        <v>42358.25</v>
      </c>
      <c r="S956" s="8" t="str">
        <f t="shared" si="142"/>
        <v>20</v>
      </c>
      <c r="T956" s="8" t="str">
        <f t="shared" si="149"/>
        <v>Dec</v>
      </c>
      <c r="U956" s="8" t="str">
        <f t="shared" si="143"/>
        <v>2015</v>
      </c>
      <c r="V956" s="8">
        <f t="shared" si="144"/>
        <v>42394.25</v>
      </c>
      <c r="W956" t="str">
        <f t="shared" si="145"/>
        <v>25</v>
      </c>
      <c r="X956" t="str">
        <f t="shared" si="146"/>
        <v>01</v>
      </c>
      <c r="Y956" t="str">
        <f t="shared" si="147"/>
        <v>2016</v>
      </c>
      <c r="Z956" s="17">
        <f t="shared" si="148"/>
        <v>36</v>
      </c>
    </row>
    <row r="957" spans="1:26" x14ac:dyDescent="0.3">
      <c r="A957">
        <v>954</v>
      </c>
      <c r="B957" s="4" t="s">
        <v>1938</v>
      </c>
      <c r="C957" s="3" t="s">
        <v>1939</v>
      </c>
      <c r="D957">
        <v>42600</v>
      </c>
      <c r="E957">
        <v>156384</v>
      </c>
      <c r="F957" s="17">
        <f t="shared" si="140"/>
        <v>367.0985915492958</v>
      </c>
      <c r="G957" t="s">
        <v>20</v>
      </c>
      <c r="H957">
        <v>1548</v>
      </c>
      <c r="I957" t="s">
        <v>26</v>
      </c>
      <c r="J957" t="s">
        <v>27</v>
      </c>
      <c r="K957">
        <v>1348290000</v>
      </c>
      <c r="L957">
        <v>1350363600</v>
      </c>
      <c r="M957" t="b">
        <v>0</v>
      </c>
      <c r="N957" t="b">
        <v>0</v>
      </c>
      <c r="O957" t="s">
        <v>28</v>
      </c>
      <c r="P957" t="s">
        <v>2040</v>
      </c>
      <c r="Q957" t="s">
        <v>2041</v>
      </c>
      <c r="R957" s="8">
        <f t="shared" si="141"/>
        <v>41174.208333333336</v>
      </c>
      <c r="S957" s="8" t="str">
        <f t="shared" si="142"/>
        <v>22</v>
      </c>
      <c r="T957" s="8" t="str">
        <f t="shared" si="149"/>
        <v>Sep</v>
      </c>
      <c r="U957" s="8" t="str">
        <f t="shared" si="143"/>
        <v>2012</v>
      </c>
      <c r="V957" s="8">
        <f t="shared" si="144"/>
        <v>41198.208333333336</v>
      </c>
      <c r="W957" t="str">
        <f t="shared" si="145"/>
        <v>16</v>
      </c>
      <c r="X957" t="str">
        <f t="shared" si="146"/>
        <v>10</v>
      </c>
      <c r="Y957" t="str">
        <f t="shared" si="147"/>
        <v>2012</v>
      </c>
      <c r="Z957" s="17">
        <f t="shared" si="148"/>
        <v>24</v>
      </c>
    </row>
    <row r="958" spans="1:26" ht="31.2" x14ac:dyDescent="0.3">
      <c r="A958">
        <v>955</v>
      </c>
      <c r="B958" s="4" t="s">
        <v>1940</v>
      </c>
      <c r="C958" s="3" t="s">
        <v>1941</v>
      </c>
      <c r="D958">
        <v>700</v>
      </c>
      <c r="E958">
        <v>7763</v>
      </c>
      <c r="F958" s="17">
        <f t="shared" si="140"/>
        <v>1109</v>
      </c>
      <c r="G958" t="s">
        <v>20</v>
      </c>
      <c r="H958">
        <v>80</v>
      </c>
      <c r="I958" t="s">
        <v>21</v>
      </c>
      <c r="J958" t="s">
        <v>22</v>
      </c>
      <c r="K958">
        <v>1353823200</v>
      </c>
      <c r="L958">
        <v>1353996000</v>
      </c>
      <c r="M958" t="b">
        <v>0</v>
      </c>
      <c r="N958" t="b">
        <v>0</v>
      </c>
      <c r="O958" t="s">
        <v>33</v>
      </c>
      <c r="P958" t="s">
        <v>2042</v>
      </c>
      <c r="Q958" t="s">
        <v>2043</v>
      </c>
      <c r="R958" s="8">
        <f t="shared" si="141"/>
        <v>41238.25</v>
      </c>
      <c r="S958" s="8" t="str">
        <f t="shared" si="142"/>
        <v>25</v>
      </c>
      <c r="T958" s="8" t="str">
        <f t="shared" si="149"/>
        <v>Nov</v>
      </c>
      <c r="U958" s="8" t="str">
        <f t="shared" si="143"/>
        <v>2012</v>
      </c>
      <c r="V958" s="8">
        <f t="shared" si="144"/>
        <v>41240.25</v>
      </c>
      <c r="W958" t="str">
        <f t="shared" si="145"/>
        <v>27</v>
      </c>
      <c r="X958" t="str">
        <f t="shared" si="146"/>
        <v>11</v>
      </c>
      <c r="Y958" t="str">
        <f t="shared" si="147"/>
        <v>2012</v>
      </c>
      <c r="Z958" s="17">
        <f t="shared" si="148"/>
        <v>2</v>
      </c>
    </row>
    <row r="959" spans="1:26" x14ac:dyDescent="0.3">
      <c r="A959">
        <v>956</v>
      </c>
      <c r="B959" s="4" t="s">
        <v>1942</v>
      </c>
      <c r="C959" s="3" t="s">
        <v>1943</v>
      </c>
      <c r="D959">
        <v>187600</v>
      </c>
      <c r="E959">
        <v>35698</v>
      </c>
      <c r="F959" s="17">
        <f t="shared" si="140"/>
        <v>19.028784648187631</v>
      </c>
      <c r="G959" t="s">
        <v>14</v>
      </c>
      <c r="H959">
        <v>830</v>
      </c>
      <c r="I959" t="s">
        <v>21</v>
      </c>
      <c r="J959" t="s">
        <v>22</v>
      </c>
      <c r="K959">
        <v>1450764000</v>
      </c>
      <c r="L959">
        <v>1451109600</v>
      </c>
      <c r="M959" t="b">
        <v>0</v>
      </c>
      <c r="N959" t="b">
        <v>0</v>
      </c>
      <c r="O959" t="s">
        <v>474</v>
      </c>
      <c r="P959" t="s">
        <v>2044</v>
      </c>
      <c r="Q959" t="s">
        <v>2066</v>
      </c>
      <c r="R959" s="8">
        <f t="shared" si="141"/>
        <v>42360.25</v>
      </c>
      <c r="S959" s="8" t="str">
        <f t="shared" si="142"/>
        <v>22</v>
      </c>
      <c r="T959" s="8" t="str">
        <f t="shared" si="149"/>
        <v>Dec</v>
      </c>
      <c r="U959" s="8" t="str">
        <f t="shared" si="143"/>
        <v>2015</v>
      </c>
      <c r="V959" s="8">
        <f t="shared" si="144"/>
        <v>42364.25</v>
      </c>
      <c r="W959" t="str">
        <f t="shared" si="145"/>
        <v>26</v>
      </c>
      <c r="X959" t="str">
        <f t="shared" si="146"/>
        <v>12</v>
      </c>
      <c r="Y959" t="str">
        <f t="shared" si="147"/>
        <v>2015</v>
      </c>
      <c r="Z959" s="17">
        <f t="shared" si="148"/>
        <v>4</v>
      </c>
    </row>
    <row r="960" spans="1:26" x14ac:dyDescent="0.3">
      <c r="A960">
        <v>957</v>
      </c>
      <c r="B960" s="4" t="s">
        <v>1944</v>
      </c>
      <c r="C960" s="3" t="s">
        <v>1945</v>
      </c>
      <c r="D960">
        <v>9800</v>
      </c>
      <c r="E960">
        <v>12434</v>
      </c>
      <c r="F960" s="17">
        <f t="shared" si="140"/>
        <v>126.87755102040816</v>
      </c>
      <c r="G960" t="s">
        <v>20</v>
      </c>
      <c r="H960">
        <v>131</v>
      </c>
      <c r="I960" t="s">
        <v>21</v>
      </c>
      <c r="J960" t="s">
        <v>22</v>
      </c>
      <c r="K960">
        <v>1329372000</v>
      </c>
      <c r="L960">
        <v>1329631200</v>
      </c>
      <c r="M960" t="b">
        <v>0</v>
      </c>
      <c r="N960" t="b">
        <v>0</v>
      </c>
      <c r="O960" t="s">
        <v>33</v>
      </c>
      <c r="P960" t="s">
        <v>2042</v>
      </c>
      <c r="Q960" t="s">
        <v>2043</v>
      </c>
      <c r="R960" s="8">
        <f t="shared" si="141"/>
        <v>40955.25</v>
      </c>
      <c r="S960" s="8" t="str">
        <f t="shared" si="142"/>
        <v>16</v>
      </c>
      <c r="T960" s="8" t="str">
        <f t="shared" si="149"/>
        <v>Feb</v>
      </c>
      <c r="U960" s="8" t="str">
        <f t="shared" si="143"/>
        <v>2012</v>
      </c>
      <c r="V960" s="8">
        <f t="shared" si="144"/>
        <v>40958.25</v>
      </c>
      <c r="W960" t="str">
        <f t="shared" si="145"/>
        <v>19</v>
      </c>
      <c r="X960" t="str">
        <f t="shared" si="146"/>
        <v>02</v>
      </c>
      <c r="Y960" t="str">
        <f t="shared" si="147"/>
        <v>2012</v>
      </c>
      <c r="Z960" s="17">
        <f t="shared" si="148"/>
        <v>3</v>
      </c>
    </row>
    <row r="961" spans="1:26" ht="31.2" x14ac:dyDescent="0.3">
      <c r="A961">
        <v>958</v>
      </c>
      <c r="B961" s="4" t="s">
        <v>1946</v>
      </c>
      <c r="C961" s="3" t="s">
        <v>1947</v>
      </c>
      <c r="D961">
        <v>1100</v>
      </c>
      <c r="E961">
        <v>8081</v>
      </c>
      <c r="F961" s="17">
        <f t="shared" si="140"/>
        <v>734.63636363636363</v>
      </c>
      <c r="G961" t="s">
        <v>20</v>
      </c>
      <c r="H961">
        <v>112</v>
      </c>
      <c r="I961" t="s">
        <v>21</v>
      </c>
      <c r="J961" t="s">
        <v>22</v>
      </c>
      <c r="K961">
        <v>1277096400</v>
      </c>
      <c r="L961">
        <v>1278997200</v>
      </c>
      <c r="M961" t="b">
        <v>0</v>
      </c>
      <c r="N961" t="b">
        <v>0</v>
      </c>
      <c r="O961" t="s">
        <v>71</v>
      </c>
      <c r="P961" t="s">
        <v>2044</v>
      </c>
      <c r="Q961" t="s">
        <v>2052</v>
      </c>
      <c r="R961" s="8">
        <f t="shared" si="141"/>
        <v>40350.208333333336</v>
      </c>
      <c r="S961" s="8" t="str">
        <f t="shared" si="142"/>
        <v>21</v>
      </c>
      <c r="T961" s="8" t="str">
        <f t="shared" si="149"/>
        <v>Jun</v>
      </c>
      <c r="U961" s="8" t="str">
        <f t="shared" si="143"/>
        <v>2010</v>
      </c>
      <c r="V961" s="8">
        <f t="shared" si="144"/>
        <v>40372.208333333336</v>
      </c>
      <c r="W961" t="str">
        <f t="shared" si="145"/>
        <v>13</v>
      </c>
      <c r="X961" t="str">
        <f t="shared" si="146"/>
        <v>07</v>
      </c>
      <c r="Y961" t="str">
        <f t="shared" si="147"/>
        <v>2010</v>
      </c>
      <c r="Z961" s="17">
        <f t="shared" si="148"/>
        <v>22</v>
      </c>
    </row>
    <row r="962" spans="1:26" x14ac:dyDescent="0.3">
      <c r="A962">
        <v>959</v>
      </c>
      <c r="B962" s="4" t="s">
        <v>1948</v>
      </c>
      <c r="C962" s="3" t="s">
        <v>1949</v>
      </c>
      <c r="D962">
        <v>145000</v>
      </c>
      <c r="E962">
        <v>6631</v>
      </c>
      <c r="F962" s="17">
        <f t="shared" si="140"/>
        <v>4.5731034482758623</v>
      </c>
      <c r="G962" t="s">
        <v>14</v>
      </c>
      <c r="H962">
        <v>130</v>
      </c>
      <c r="I962" t="s">
        <v>21</v>
      </c>
      <c r="J962" t="s">
        <v>22</v>
      </c>
      <c r="K962">
        <v>1277701200</v>
      </c>
      <c r="L962">
        <v>1280120400</v>
      </c>
      <c r="M962" t="b">
        <v>0</v>
      </c>
      <c r="N962" t="b">
        <v>0</v>
      </c>
      <c r="O962" t="s">
        <v>206</v>
      </c>
      <c r="P962" t="s">
        <v>2050</v>
      </c>
      <c r="Q962" t="s">
        <v>2062</v>
      </c>
      <c r="R962" s="8">
        <f t="shared" si="141"/>
        <v>40357.208333333336</v>
      </c>
      <c r="S962" s="8" t="str">
        <f t="shared" si="142"/>
        <v>28</v>
      </c>
      <c r="T962" s="8" t="str">
        <f t="shared" si="149"/>
        <v>Jun</v>
      </c>
      <c r="U962" s="8" t="str">
        <f t="shared" si="143"/>
        <v>2010</v>
      </c>
      <c r="V962" s="8">
        <f t="shared" si="144"/>
        <v>40385.208333333336</v>
      </c>
      <c r="W962" t="str">
        <f t="shared" si="145"/>
        <v>26</v>
      </c>
      <c r="X962" t="str">
        <f t="shared" si="146"/>
        <v>07</v>
      </c>
      <c r="Y962" t="str">
        <f t="shared" si="147"/>
        <v>2010</v>
      </c>
      <c r="Z962" s="17">
        <f t="shared" si="148"/>
        <v>28</v>
      </c>
    </row>
    <row r="963" spans="1:26" x14ac:dyDescent="0.3">
      <c r="A963">
        <v>960</v>
      </c>
      <c r="B963" s="4" t="s">
        <v>1950</v>
      </c>
      <c r="C963" s="3" t="s">
        <v>1951</v>
      </c>
      <c r="D963">
        <v>5500</v>
      </c>
      <c r="E963">
        <v>4678</v>
      </c>
      <c r="F963" s="17">
        <f t="shared" si="140"/>
        <v>85.054545454545448</v>
      </c>
      <c r="G963" t="s">
        <v>14</v>
      </c>
      <c r="H963">
        <v>55</v>
      </c>
      <c r="I963" t="s">
        <v>21</v>
      </c>
      <c r="J963" t="s">
        <v>22</v>
      </c>
      <c r="K963">
        <v>1454911200</v>
      </c>
      <c r="L963">
        <v>1458104400</v>
      </c>
      <c r="M963" t="b">
        <v>0</v>
      </c>
      <c r="N963" t="b">
        <v>0</v>
      </c>
      <c r="O963" t="s">
        <v>28</v>
      </c>
      <c r="P963" t="s">
        <v>2040</v>
      </c>
      <c r="Q963" t="s">
        <v>2041</v>
      </c>
      <c r="R963" s="8">
        <f t="shared" si="141"/>
        <v>42408.25</v>
      </c>
      <c r="S963" s="8" t="str">
        <f t="shared" si="142"/>
        <v>08</v>
      </c>
      <c r="T963" s="8" t="str">
        <f t="shared" si="149"/>
        <v>Feb</v>
      </c>
      <c r="U963" s="8" t="str">
        <f t="shared" si="143"/>
        <v>2016</v>
      </c>
      <c r="V963" s="8">
        <f t="shared" si="144"/>
        <v>42445.208333333328</v>
      </c>
      <c r="W963" t="str">
        <f t="shared" si="145"/>
        <v>16</v>
      </c>
      <c r="X963" t="str">
        <f t="shared" si="146"/>
        <v>03</v>
      </c>
      <c r="Y963" t="str">
        <f t="shared" si="147"/>
        <v>2016</v>
      </c>
      <c r="Z963" s="17">
        <f t="shared" si="148"/>
        <v>36.958333333328483</v>
      </c>
    </row>
    <row r="964" spans="1:26" ht="31.2" x14ac:dyDescent="0.3">
      <c r="A964">
        <v>961</v>
      </c>
      <c r="B964" s="4" t="s">
        <v>1952</v>
      </c>
      <c r="C964" s="3" t="s">
        <v>1953</v>
      </c>
      <c r="D964">
        <v>5700</v>
      </c>
      <c r="E964">
        <v>6800</v>
      </c>
      <c r="F964" s="17">
        <f t="shared" ref="F964:F1002" si="150">E964/D964*100</f>
        <v>119.29824561403508</v>
      </c>
      <c r="G964" t="s">
        <v>20</v>
      </c>
      <c r="H964">
        <v>155</v>
      </c>
      <c r="I964" t="s">
        <v>21</v>
      </c>
      <c r="J964" t="s">
        <v>22</v>
      </c>
      <c r="K964">
        <v>1297922400</v>
      </c>
      <c r="L964">
        <v>1298268000</v>
      </c>
      <c r="M964" t="b">
        <v>0</v>
      </c>
      <c r="N964" t="b">
        <v>0</v>
      </c>
      <c r="O964" t="s">
        <v>206</v>
      </c>
      <c r="P964" t="s">
        <v>2050</v>
      </c>
      <c r="Q964" t="s">
        <v>2062</v>
      </c>
      <c r="R964" s="8">
        <f t="shared" ref="R964:R1002" si="151">(((K964/60)/60)/24)+DATE(1970,1,1)</f>
        <v>40591.25</v>
      </c>
      <c r="S964" s="8" t="str">
        <f t="shared" ref="S964:S1002" si="152">TEXT(R964,"dd")</f>
        <v>17</v>
      </c>
      <c r="T964" s="8" t="str">
        <f t="shared" si="149"/>
        <v>Feb</v>
      </c>
      <c r="U964" s="8" t="str">
        <f t="shared" ref="U964:U1002" si="153">TEXT(R964,"yyyy")</f>
        <v>2011</v>
      </c>
      <c r="V964" s="8">
        <f t="shared" ref="V964:V1002" si="154">(((L964/60)/60)/24)+DATE(1970,1,1)</f>
        <v>40595.25</v>
      </c>
      <c r="W964" t="str">
        <f t="shared" ref="W964:W1002" si="155">TEXT(V964,"dd")</f>
        <v>21</v>
      </c>
      <c r="X964" t="str">
        <f t="shared" ref="X964:X1002" si="156">TEXT(V964,"mm")</f>
        <v>02</v>
      </c>
      <c r="Y964" t="str">
        <f t="shared" ref="Y964:Y1002" si="157">TEXT(V964,"yyyy")</f>
        <v>2011</v>
      </c>
      <c r="Z964" s="17">
        <f t="shared" ref="Z964:Z1002" si="158">V964-R964</f>
        <v>4</v>
      </c>
    </row>
    <row r="965" spans="1:26" x14ac:dyDescent="0.3">
      <c r="A965">
        <v>962</v>
      </c>
      <c r="B965" s="4" t="s">
        <v>1954</v>
      </c>
      <c r="C965" s="3" t="s">
        <v>1955</v>
      </c>
      <c r="D965">
        <v>3600</v>
      </c>
      <c r="E965">
        <v>10657</v>
      </c>
      <c r="F965" s="17">
        <f t="shared" si="150"/>
        <v>296.02777777777777</v>
      </c>
      <c r="G965" t="s">
        <v>20</v>
      </c>
      <c r="H965">
        <v>266</v>
      </c>
      <c r="I965" t="s">
        <v>21</v>
      </c>
      <c r="J965" t="s">
        <v>22</v>
      </c>
      <c r="K965">
        <v>1384408800</v>
      </c>
      <c r="L965">
        <v>1386223200</v>
      </c>
      <c r="M965" t="b">
        <v>0</v>
      </c>
      <c r="N965" t="b">
        <v>0</v>
      </c>
      <c r="O965" t="s">
        <v>17</v>
      </c>
      <c r="P965" t="s">
        <v>2036</v>
      </c>
      <c r="Q965" t="s">
        <v>2037</v>
      </c>
      <c r="R965" s="8">
        <f t="shared" si="151"/>
        <v>41592.25</v>
      </c>
      <c r="S965" s="8" t="str">
        <f t="shared" si="152"/>
        <v>14</v>
      </c>
      <c r="T965" s="8" t="str">
        <f t="shared" si="149"/>
        <v>Nov</v>
      </c>
      <c r="U965" s="8" t="str">
        <f t="shared" si="153"/>
        <v>2013</v>
      </c>
      <c r="V965" s="8">
        <f t="shared" si="154"/>
        <v>41613.25</v>
      </c>
      <c r="W965" t="str">
        <f t="shared" si="155"/>
        <v>05</v>
      </c>
      <c r="X965" t="str">
        <f t="shared" si="156"/>
        <v>12</v>
      </c>
      <c r="Y965" t="str">
        <f t="shared" si="157"/>
        <v>2013</v>
      </c>
      <c r="Z965" s="17">
        <f t="shared" si="158"/>
        <v>21</v>
      </c>
    </row>
    <row r="966" spans="1:26" x14ac:dyDescent="0.3">
      <c r="A966">
        <v>963</v>
      </c>
      <c r="B966" s="4" t="s">
        <v>1956</v>
      </c>
      <c r="C966" s="3" t="s">
        <v>1957</v>
      </c>
      <c r="D966">
        <v>5900</v>
      </c>
      <c r="E966">
        <v>4997</v>
      </c>
      <c r="F966" s="17">
        <f t="shared" si="150"/>
        <v>84.694915254237287</v>
      </c>
      <c r="G966" t="s">
        <v>14</v>
      </c>
      <c r="H966">
        <v>114</v>
      </c>
      <c r="I966" t="s">
        <v>107</v>
      </c>
      <c r="J966" t="s">
        <v>108</v>
      </c>
      <c r="K966">
        <v>1299304800</v>
      </c>
      <c r="L966">
        <v>1299823200</v>
      </c>
      <c r="M966" t="b">
        <v>0</v>
      </c>
      <c r="N966" t="b">
        <v>1</v>
      </c>
      <c r="O966" t="s">
        <v>122</v>
      </c>
      <c r="P966" t="s">
        <v>2057</v>
      </c>
      <c r="Q966" t="s">
        <v>2058</v>
      </c>
      <c r="R966" s="8">
        <f t="shared" si="151"/>
        <v>40607.25</v>
      </c>
      <c r="S966" s="8" t="str">
        <f t="shared" si="152"/>
        <v>05</v>
      </c>
      <c r="T966" s="8" t="str">
        <f t="shared" si="149"/>
        <v>Mar</v>
      </c>
      <c r="U966" s="8" t="str">
        <f t="shared" si="153"/>
        <v>2011</v>
      </c>
      <c r="V966" s="8">
        <f t="shared" si="154"/>
        <v>40613.25</v>
      </c>
      <c r="W966" t="str">
        <f t="shared" si="155"/>
        <v>11</v>
      </c>
      <c r="X966" t="str">
        <f t="shared" si="156"/>
        <v>03</v>
      </c>
      <c r="Y966" t="str">
        <f t="shared" si="157"/>
        <v>2011</v>
      </c>
      <c r="Z966" s="17">
        <f t="shared" si="158"/>
        <v>6</v>
      </c>
    </row>
    <row r="967" spans="1:26" x14ac:dyDescent="0.3">
      <c r="A967">
        <v>964</v>
      </c>
      <c r="B967" s="4" t="s">
        <v>1958</v>
      </c>
      <c r="C967" s="3" t="s">
        <v>1959</v>
      </c>
      <c r="D967">
        <v>3700</v>
      </c>
      <c r="E967">
        <v>13164</v>
      </c>
      <c r="F967" s="17">
        <f t="shared" si="150"/>
        <v>355.7837837837838</v>
      </c>
      <c r="G967" t="s">
        <v>20</v>
      </c>
      <c r="H967">
        <v>155</v>
      </c>
      <c r="I967" t="s">
        <v>21</v>
      </c>
      <c r="J967" t="s">
        <v>22</v>
      </c>
      <c r="K967">
        <v>1431320400</v>
      </c>
      <c r="L967">
        <v>1431752400</v>
      </c>
      <c r="M967" t="b">
        <v>0</v>
      </c>
      <c r="N967" t="b">
        <v>0</v>
      </c>
      <c r="O967" t="s">
        <v>33</v>
      </c>
      <c r="P967" t="s">
        <v>2042</v>
      </c>
      <c r="Q967" t="s">
        <v>2043</v>
      </c>
      <c r="R967" s="8">
        <f t="shared" si="151"/>
        <v>42135.208333333328</v>
      </c>
      <c r="S967" s="8" t="str">
        <f t="shared" si="152"/>
        <v>11</v>
      </c>
      <c r="T967" s="8" t="str">
        <f t="shared" ref="T967:T1002" si="159">TEXT(R967,"mmm")</f>
        <v>May</v>
      </c>
      <c r="U967" s="8" t="str">
        <f t="shared" si="153"/>
        <v>2015</v>
      </c>
      <c r="V967" s="8">
        <f t="shared" si="154"/>
        <v>42140.208333333328</v>
      </c>
      <c r="W967" t="str">
        <f t="shared" si="155"/>
        <v>16</v>
      </c>
      <c r="X967" t="str">
        <f t="shared" si="156"/>
        <v>05</v>
      </c>
      <c r="Y967" t="str">
        <f t="shared" si="157"/>
        <v>2015</v>
      </c>
      <c r="Z967" s="17">
        <f t="shared" si="158"/>
        <v>5</v>
      </c>
    </row>
    <row r="968" spans="1:26" x14ac:dyDescent="0.3">
      <c r="A968">
        <v>965</v>
      </c>
      <c r="B968" s="4" t="s">
        <v>1960</v>
      </c>
      <c r="C968" s="3" t="s">
        <v>1961</v>
      </c>
      <c r="D968">
        <v>2200</v>
      </c>
      <c r="E968">
        <v>8501</v>
      </c>
      <c r="F968" s="17">
        <f t="shared" si="150"/>
        <v>386.40909090909093</v>
      </c>
      <c r="G968" t="s">
        <v>20</v>
      </c>
      <c r="H968">
        <v>207</v>
      </c>
      <c r="I968" t="s">
        <v>40</v>
      </c>
      <c r="J968" t="s">
        <v>41</v>
      </c>
      <c r="K968">
        <v>1264399200</v>
      </c>
      <c r="L968">
        <v>1267855200</v>
      </c>
      <c r="M968" t="b">
        <v>0</v>
      </c>
      <c r="N968" t="b">
        <v>0</v>
      </c>
      <c r="O968" t="s">
        <v>23</v>
      </c>
      <c r="P968" t="s">
        <v>2038</v>
      </c>
      <c r="Q968" t="s">
        <v>2039</v>
      </c>
      <c r="R968" s="8">
        <f t="shared" si="151"/>
        <v>40203.25</v>
      </c>
      <c r="S968" s="8" t="str">
        <f t="shared" si="152"/>
        <v>25</v>
      </c>
      <c r="T968" s="8" t="str">
        <f t="shared" si="159"/>
        <v>Jan</v>
      </c>
      <c r="U968" s="8" t="str">
        <f t="shared" si="153"/>
        <v>2010</v>
      </c>
      <c r="V968" s="8">
        <f t="shared" si="154"/>
        <v>40243.25</v>
      </c>
      <c r="W968" t="str">
        <f t="shared" si="155"/>
        <v>06</v>
      </c>
      <c r="X968" t="str">
        <f t="shared" si="156"/>
        <v>03</v>
      </c>
      <c r="Y968" t="str">
        <f t="shared" si="157"/>
        <v>2010</v>
      </c>
      <c r="Z968" s="17">
        <f t="shared" si="158"/>
        <v>40</v>
      </c>
    </row>
    <row r="969" spans="1:26" x14ac:dyDescent="0.3">
      <c r="A969">
        <v>966</v>
      </c>
      <c r="B969" s="4" t="s">
        <v>878</v>
      </c>
      <c r="C969" s="3" t="s">
        <v>1962</v>
      </c>
      <c r="D969">
        <v>1700</v>
      </c>
      <c r="E969">
        <v>13468</v>
      </c>
      <c r="F969" s="17">
        <f t="shared" si="150"/>
        <v>792.23529411764707</v>
      </c>
      <c r="G969" t="s">
        <v>20</v>
      </c>
      <c r="H969">
        <v>245</v>
      </c>
      <c r="I969" t="s">
        <v>21</v>
      </c>
      <c r="J969" t="s">
        <v>22</v>
      </c>
      <c r="K969">
        <v>1497502800</v>
      </c>
      <c r="L969">
        <v>1497675600</v>
      </c>
      <c r="M969" t="b">
        <v>0</v>
      </c>
      <c r="N969" t="b">
        <v>0</v>
      </c>
      <c r="O969" t="s">
        <v>33</v>
      </c>
      <c r="P969" t="s">
        <v>2042</v>
      </c>
      <c r="Q969" t="s">
        <v>2043</v>
      </c>
      <c r="R969" s="8">
        <f t="shared" si="151"/>
        <v>42901.208333333328</v>
      </c>
      <c r="S969" s="8" t="str">
        <f t="shared" si="152"/>
        <v>15</v>
      </c>
      <c r="T969" s="8" t="str">
        <f t="shared" si="159"/>
        <v>Jun</v>
      </c>
      <c r="U969" s="8" t="str">
        <f t="shared" si="153"/>
        <v>2017</v>
      </c>
      <c r="V969" s="8">
        <f t="shared" si="154"/>
        <v>42903.208333333328</v>
      </c>
      <c r="W969" t="str">
        <f t="shared" si="155"/>
        <v>17</v>
      </c>
      <c r="X969" t="str">
        <f t="shared" si="156"/>
        <v>06</v>
      </c>
      <c r="Y969" t="str">
        <f t="shared" si="157"/>
        <v>2017</v>
      </c>
      <c r="Z969" s="17">
        <f t="shared" si="158"/>
        <v>2</v>
      </c>
    </row>
    <row r="970" spans="1:26" x14ac:dyDescent="0.3">
      <c r="A970">
        <v>967</v>
      </c>
      <c r="B970" s="4" t="s">
        <v>1963</v>
      </c>
      <c r="C970" s="3" t="s">
        <v>1964</v>
      </c>
      <c r="D970">
        <v>88400</v>
      </c>
      <c r="E970">
        <v>121138</v>
      </c>
      <c r="F970" s="17">
        <f t="shared" si="150"/>
        <v>137.03393665158373</v>
      </c>
      <c r="G970" t="s">
        <v>20</v>
      </c>
      <c r="H970">
        <v>1573</v>
      </c>
      <c r="I970" t="s">
        <v>21</v>
      </c>
      <c r="J970" t="s">
        <v>22</v>
      </c>
      <c r="K970">
        <v>1333688400</v>
      </c>
      <c r="L970">
        <v>1336885200</v>
      </c>
      <c r="M970" t="b">
        <v>0</v>
      </c>
      <c r="N970" t="b">
        <v>0</v>
      </c>
      <c r="O970" t="s">
        <v>319</v>
      </c>
      <c r="P970" t="s">
        <v>2038</v>
      </c>
      <c r="Q970" t="s">
        <v>2065</v>
      </c>
      <c r="R970" s="8">
        <f t="shared" si="151"/>
        <v>41005.208333333336</v>
      </c>
      <c r="S970" s="8" t="str">
        <f t="shared" si="152"/>
        <v>06</v>
      </c>
      <c r="T970" s="8" t="str">
        <f t="shared" si="159"/>
        <v>Apr</v>
      </c>
      <c r="U970" s="8" t="str">
        <f t="shared" si="153"/>
        <v>2012</v>
      </c>
      <c r="V970" s="8">
        <f t="shared" si="154"/>
        <v>41042.208333333336</v>
      </c>
      <c r="W970" t="str">
        <f t="shared" si="155"/>
        <v>13</v>
      </c>
      <c r="X970" t="str">
        <f t="shared" si="156"/>
        <v>05</v>
      </c>
      <c r="Y970" t="str">
        <f t="shared" si="157"/>
        <v>2012</v>
      </c>
      <c r="Z970" s="17">
        <f t="shared" si="158"/>
        <v>37</v>
      </c>
    </row>
    <row r="971" spans="1:26" ht="31.2" x14ac:dyDescent="0.3">
      <c r="A971">
        <v>968</v>
      </c>
      <c r="B971" s="4" t="s">
        <v>1965</v>
      </c>
      <c r="C971" s="3" t="s">
        <v>1966</v>
      </c>
      <c r="D971">
        <v>2400</v>
      </c>
      <c r="E971">
        <v>8117</v>
      </c>
      <c r="F971" s="17">
        <f t="shared" si="150"/>
        <v>338.20833333333337</v>
      </c>
      <c r="G971" t="s">
        <v>20</v>
      </c>
      <c r="H971">
        <v>114</v>
      </c>
      <c r="I971" t="s">
        <v>21</v>
      </c>
      <c r="J971" t="s">
        <v>22</v>
      </c>
      <c r="K971">
        <v>1293861600</v>
      </c>
      <c r="L971">
        <v>1295157600</v>
      </c>
      <c r="M971" t="b">
        <v>0</v>
      </c>
      <c r="N971" t="b">
        <v>0</v>
      </c>
      <c r="O971" t="s">
        <v>17</v>
      </c>
      <c r="P971" t="s">
        <v>2036</v>
      </c>
      <c r="Q971" t="s">
        <v>2037</v>
      </c>
      <c r="R971" s="8">
        <f t="shared" si="151"/>
        <v>40544.25</v>
      </c>
      <c r="S971" s="8" t="str">
        <f t="shared" si="152"/>
        <v>01</v>
      </c>
      <c r="T971" s="8" t="str">
        <f t="shared" si="159"/>
        <v>Jan</v>
      </c>
      <c r="U971" s="8" t="str">
        <f t="shared" si="153"/>
        <v>2011</v>
      </c>
      <c r="V971" s="8">
        <f t="shared" si="154"/>
        <v>40559.25</v>
      </c>
      <c r="W971" t="str">
        <f t="shared" si="155"/>
        <v>16</v>
      </c>
      <c r="X971" t="str">
        <f t="shared" si="156"/>
        <v>01</v>
      </c>
      <c r="Y971" t="str">
        <f t="shared" si="157"/>
        <v>2011</v>
      </c>
      <c r="Z971" s="17">
        <f t="shared" si="158"/>
        <v>15</v>
      </c>
    </row>
    <row r="972" spans="1:26" x14ac:dyDescent="0.3">
      <c r="A972">
        <v>969</v>
      </c>
      <c r="B972" s="4" t="s">
        <v>1967</v>
      </c>
      <c r="C972" s="3" t="s">
        <v>1968</v>
      </c>
      <c r="D972">
        <v>7900</v>
      </c>
      <c r="E972">
        <v>8550</v>
      </c>
      <c r="F972" s="17">
        <f t="shared" si="150"/>
        <v>108.22784810126582</v>
      </c>
      <c r="G972" t="s">
        <v>20</v>
      </c>
      <c r="H972">
        <v>93</v>
      </c>
      <c r="I972" t="s">
        <v>21</v>
      </c>
      <c r="J972" t="s">
        <v>22</v>
      </c>
      <c r="K972">
        <v>1576994400</v>
      </c>
      <c r="L972">
        <v>1577599200</v>
      </c>
      <c r="M972" t="b">
        <v>0</v>
      </c>
      <c r="N972" t="b">
        <v>0</v>
      </c>
      <c r="O972" t="s">
        <v>33</v>
      </c>
      <c r="P972" t="s">
        <v>2042</v>
      </c>
      <c r="Q972" t="s">
        <v>2043</v>
      </c>
      <c r="R972" s="8">
        <f t="shared" si="151"/>
        <v>43821.25</v>
      </c>
      <c r="S972" s="8" t="str">
        <f t="shared" si="152"/>
        <v>22</v>
      </c>
      <c r="T972" s="8" t="str">
        <f t="shared" si="159"/>
        <v>Dec</v>
      </c>
      <c r="U972" s="8" t="str">
        <f t="shared" si="153"/>
        <v>2019</v>
      </c>
      <c r="V972" s="8">
        <f t="shared" si="154"/>
        <v>43828.25</v>
      </c>
      <c r="W972" t="str">
        <f t="shared" si="155"/>
        <v>29</v>
      </c>
      <c r="X972" t="str">
        <f t="shared" si="156"/>
        <v>12</v>
      </c>
      <c r="Y972" t="str">
        <f t="shared" si="157"/>
        <v>2019</v>
      </c>
      <c r="Z972" s="17">
        <f t="shared" si="158"/>
        <v>7</v>
      </c>
    </row>
    <row r="973" spans="1:26" ht="31.2" x14ac:dyDescent="0.3">
      <c r="A973">
        <v>970</v>
      </c>
      <c r="B973" s="4" t="s">
        <v>1969</v>
      </c>
      <c r="C973" s="3" t="s">
        <v>1970</v>
      </c>
      <c r="D973">
        <v>94900</v>
      </c>
      <c r="E973">
        <v>57659</v>
      </c>
      <c r="F973" s="17">
        <f t="shared" si="150"/>
        <v>60.757639620653315</v>
      </c>
      <c r="G973" t="s">
        <v>14</v>
      </c>
      <c r="H973">
        <v>594</v>
      </c>
      <c r="I973" t="s">
        <v>21</v>
      </c>
      <c r="J973" t="s">
        <v>22</v>
      </c>
      <c r="K973">
        <v>1304917200</v>
      </c>
      <c r="L973">
        <v>1305003600</v>
      </c>
      <c r="M973" t="b">
        <v>0</v>
      </c>
      <c r="N973" t="b">
        <v>0</v>
      </c>
      <c r="O973" t="s">
        <v>33</v>
      </c>
      <c r="P973" t="s">
        <v>2042</v>
      </c>
      <c r="Q973" t="s">
        <v>2043</v>
      </c>
      <c r="R973" s="8">
        <f t="shared" si="151"/>
        <v>40672.208333333336</v>
      </c>
      <c r="S973" s="8" t="str">
        <f t="shared" si="152"/>
        <v>09</v>
      </c>
      <c r="T973" s="8" t="str">
        <f t="shared" si="159"/>
        <v>May</v>
      </c>
      <c r="U973" s="8" t="str">
        <f t="shared" si="153"/>
        <v>2011</v>
      </c>
      <c r="V973" s="8">
        <f t="shared" si="154"/>
        <v>40673.208333333336</v>
      </c>
      <c r="W973" t="str">
        <f t="shared" si="155"/>
        <v>10</v>
      </c>
      <c r="X973" t="str">
        <f t="shared" si="156"/>
        <v>05</v>
      </c>
      <c r="Y973" t="str">
        <f t="shared" si="157"/>
        <v>2011</v>
      </c>
      <c r="Z973" s="17">
        <f t="shared" si="158"/>
        <v>1</v>
      </c>
    </row>
    <row r="974" spans="1:26" x14ac:dyDescent="0.3">
      <c r="A974">
        <v>971</v>
      </c>
      <c r="B974" s="4" t="s">
        <v>1971</v>
      </c>
      <c r="C974" s="3" t="s">
        <v>1972</v>
      </c>
      <c r="D974">
        <v>5100</v>
      </c>
      <c r="E974">
        <v>1414</v>
      </c>
      <c r="F974" s="17">
        <f t="shared" si="150"/>
        <v>27.725490196078432</v>
      </c>
      <c r="G974" t="s">
        <v>14</v>
      </c>
      <c r="H974">
        <v>24</v>
      </c>
      <c r="I974" t="s">
        <v>21</v>
      </c>
      <c r="J974" t="s">
        <v>22</v>
      </c>
      <c r="K974">
        <v>1381208400</v>
      </c>
      <c r="L974">
        <v>1381726800</v>
      </c>
      <c r="M974" t="b">
        <v>0</v>
      </c>
      <c r="N974" t="b">
        <v>0</v>
      </c>
      <c r="O974" t="s">
        <v>269</v>
      </c>
      <c r="P974" t="s">
        <v>2044</v>
      </c>
      <c r="Q974" t="s">
        <v>2063</v>
      </c>
      <c r="R974" s="8">
        <f t="shared" si="151"/>
        <v>41555.208333333336</v>
      </c>
      <c r="S974" s="8" t="str">
        <f t="shared" si="152"/>
        <v>08</v>
      </c>
      <c r="T974" s="8" t="str">
        <f t="shared" si="159"/>
        <v>Oct</v>
      </c>
      <c r="U974" s="8" t="str">
        <f t="shared" si="153"/>
        <v>2013</v>
      </c>
      <c r="V974" s="8">
        <f t="shared" si="154"/>
        <v>41561.208333333336</v>
      </c>
      <c r="W974" t="str">
        <f t="shared" si="155"/>
        <v>14</v>
      </c>
      <c r="X974" t="str">
        <f t="shared" si="156"/>
        <v>10</v>
      </c>
      <c r="Y974" t="str">
        <f t="shared" si="157"/>
        <v>2013</v>
      </c>
      <c r="Z974" s="17">
        <f t="shared" si="158"/>
        <v>6</v>
      </c>
    </row>
    <row r="975" spans="1:26" ht="31.2" x14ac:dyDescent="0.3">
      <c r="A975">
        <v>972</v>
      </c>
      <c r="B975" s="4" t="s">
        <v>1973</v>
      </c>
      <c r="C975" s="3" t="s">
        <v>1974</v>
      </c>
      <c r="D975">
        <v>42700</v>
      </c>
      <c r="E975">
        <v>97524</v>
      </c>
      <c r="F975" s="17">
        <f t="shared" si="150"/>
        <v>228.3934426229508</v>
      </c>
      <c r="G975" t="s">
        <v>20</v>
      </c>
      <c r="H975">
        <v>1681</v>
      </c>
      <c r="I975" t="s">
        <v>21</v>
      </c>
      <c r="J975" t="s">
        <v>22</v>
      </c>
      <c r="K975">
        <v>1401685200</v>
      </c>
      <c r="L975">
        <v>1402462800</v>
      </c>
      <c r="M975" t="b">
        <v>0</v>
      </c>
      <c r="N975" t="b">
        <v>1</v>
      </c>
      <c r="O975" t="s">
        <v>28</v>
      </c>
      <c r="P975" t="s">
        <v>2040</v>
      </c>
      <c r="Q975" t="s">
        <v>2041</v>
      </c>
      <c r="R975" s="8">
        <f t="shared" si="151"/>
        <v>41792.208333333336</v>
      </c>
      <c r="S975" s="8" t="str">
        <f t="shared" si="152"/>
        <v>02</v>
      </c>
      <c r="T975" s="8" t="str">
        <f t="shared" si="159"/>
        <v>Jun</v>
      </c>
      <c r="U975" s="8" t="str">
        <f t="shared" si="153"/>
        <v>2014</v>
      </c>
      <c r="V975" s="8">
        <f t="shared" si="154"/>
        <v>41801.208333333336</v>
      </c>
      <c r="W975" t="str">
        <f t="shared" si="155"/>
        <v>11</v>
      </c>
      <c r="X975" t="str">
        <f t="shared" si="156"/>
        <v>06</v>
      </c>
      <c r="Y975" t="str">
        <f t="shared" si="157"/>
        <v>2014</v>
      </c>
      <c r="Z975" s="17">
        <f t="shared" si="158"/>
        <v>9</v>
      </c>
    </row>
    <row r="976" spans="1:26" x14ac:dyDescent="0.3">
      <c r="A976">
        <v>973</v>
      </c>
      <c r="B976" s="4" t="s">
        <v>1975</v>
      </c>
      <c r="C976" s="3" t="s">
        <v>1976</v>
      </c>
      <c r="D976">
        <v>121100</v>
      </c>
      <c r="E976">
        <v>26176</v>
      </c>
      <c r="F976" s="17">
        <f t="shared" si="150"/>
        <v>21.615194054500414</v>
      </c>
      <c r="G976" t="s">
        <v>14</v>
      </c>
      <c r="H976">
        <v>252</v>
      </c>
      <c r="I976" t="s">
        <v>21</v>
      </c>
      <c r="J976" t="s">
        <v>22</v>
      </c>
      <c r="K976">
        <v>1291960800</v>
      </c>
      <c r="L976">
        <v>1292133600</v>
      </c>
      <c r="M976" t="b">
        <v>0</v>
      </c>
      <c r="N976" t="b">
        <v>1</v>
      </c>
      <c r="O976" t="s">
        <v>33</v>
      </c>
      <c r="P976" t="s">
        <v>2042</v>
      </c>
      <c r="Q976" t="s">
        <v>2043</v>
      </c>
      <c r="R976" s="8">
        <f t="shared" si="151"/>
        <v>40522.25</v>
      </c>
      <c r="S976" s="8" t="str">
        <f t="shared" si="152"/>
        <v>10</v>
      </c>
      <c r="T976" s="8" t="str">
        <f t="shared" si="159"/>
        <v>Dec</v>
      </c>
      <c r="U976" s="8" t="str">
        <f t="shared" si="153"/>
        <v>2010</v>
      </c>
      <c r="V976" s="8">
        <f t="shared" si="154"/>
        <v>40524.25</v>
      </c>
      <c r="W976" t="str">
        <f t="shared" si="155"/>
        <v>12</v>
      </c>
      <c r="X976" t="str">
        <f t="shared" si="156"/>
        <v>12</v>
      </c>
      <c r="Y976" t="str">
        <f t="shared" si="157"/>
        <v>2010</v>
      </c>
      <c r="Z976" s="17">
        <f t="shared" si="158"/>
        <v>2</v>
      </c>
    </row>
    <row r="977" spans="1:26" x14ac:dyDescent="0.3">
      <c r="A977">
        <v>974</v>
      </c>
      <c r="B977" s="4" t="s">
        <v>1977</v>
      </c>
      <c r="C977" s="3" t="s">
        <v>1978</v>
      </c>
      <c r="D977">
        <v>800</v>
      </c>
      <c r="E977">
        <v>2991</v>
      </c>
      <c r="F977" s="17">
        <f t="shared" si="150"/>
        <v>373.875</v>
      </c>
      <c r="G977" t="s">
        <v>20</v>
      </c>
      <c r="H977">
        <v>32</v>
      </c>
      <c r="I977" t="s">
        <v>21</v>
      </c>
      <c r="J977" t="s">
        <v>22</v>
      </c>
      <c r="K977">
        <v>1368853200</v>
      </c>
      <c r="L977">
        <v>1368939600</v>
      </c>
      <c r="M977" t="b">
        <v>0</v>
      </c>
      <c r="N977" t="b">
        <v>0</v>
      </c>
      <c r="O977" t="s">
        <v>60</v>
      </c>
      <c r="P977" t="s">
        <v>2038</v>
      </c>
      <c r="Q977" t="s">
        <v>2048</v>
      </c>
      <c r="R977" s="8">
        <f t="shared" si="151"/>
        <v>41412.208333333336</v>
      </c>
      <c r="S977" s="8" t="str">
        <f t="shared" si="152"/>
        <v>18</v>
      </c>
      <c r="T977" s="8" t="str">
        <f t="shared" si="159"/>
        <v>May</v>
      </c>
      <c r="U977" s="8" t="str">
        <f t="shared" si="153"/>
        <v>2013</v>
      </c>
      <c r="V977" s="8">
        <f t="shared" si="154"/>
        <v>41413.208333333336</v>
      </c>
      <c r="W977" t="str">
        <f t="shared" si="155"/>
        <v>19</v>
      </c>
      <c r="X977" t="str">
        <f t="shared" si="156"/>
        <v>05</v>
      </c>
      <c r="Y977" t="str">
        <f t="shared" si="157"/>
        <v>2013</v>
      </c>
      <c r="Z977" s="17">
        <f t="shared" si="158"/>
        <v>1</v>
      </c>
    </row>
    <row r="978" spans="1:26" x14ac:dyDescent="0.3">
      <c r="A978">
        <v>975</v>
      </c>
      <c r="B978" s="4" t="s">
        <v>1979</v>
      </c>
      <c r="C978" s="3" t="s">
        <v>1980</v>
      </c>
      <c r="D978">
        <v>5400</v>
      </c>
      <c r="E978">
        <v>8366</v>
      </c>
      <c r="F978" s="17">
        <f t="shared" si="150"/>
        <v>154.92592592592592</v>
      </c>
      <c r="G978" t="s">
        <v>20</v>
      </c>
      <c r="H978">
        <v>135</v>
      </c>
      <c r="I978" t="s">
        <v>21</v>
      </c>
      <c r="J978" t="s">
        <v>22</v>
      </c>
      <c r="K978">
        <v>1448776800</v>
      </c>
      <c r="L978">
        <v>1452146400</v>
      </c>
      <c r="M978" t="b">
        <v>0</v>
      </c>
      <c r="N978" t="b">
        <v>1</v>
      </c>
      <c r="O978" t="s">
        <v>33</v>
      </c>
      <c r="P978" t="s">
        <v>2042</v>
      </c>
      <c r="Q978" t="s">
        <v>2043</v>
      </c>
      <c r="R978" s="8">
        <f t="shared" si="151"/>
        <v>42337.25</v>
      </c>
      <c r="S978" s="8" t="str">
        <f t="shared" si="152"/>
        <v>29</v>
      </c>
      <c r="T978" s="8" t="str">
        <f t="shared" si="159"/>
        <v>Nov</v>
      </c>
      <c r="U978" s="8" t="str">
        <f t="shared" si="153"/>
        <v>2015</v>
      </c>
      <c r="V978" s="8">
        <f t="shared" si="154"/>
        <v>42376.25</v>
      </c>
      <c r="W978" t="str">
        <f t="shared" si="155"/>
        <v>07</v>
      </c>
      <c r="X978" t="str">
        <f t="shared" si="156"/>
        <v>01</v>
      </c>
      <c r="Y978" t="str">
        <f t="shared" si="157"/>
        <v>2016</v>
      </c>
      <c r="Z978" s="17">
        <f t="shared" si="158"/>
        <v>39</v>
      </c>
    </row>
    <row r="979" spans="1:26" ht="31.2" x14ac:dyDescent="0.3">
      <c r="A979">
        <v>976</v>
      </c>
      <c r="B979" s="4" t="s">
        <v>1981</v>
      </c>
      <c r="C979" s="3" t="s">
        <v>1982</v>
      </c>
      <c r="D979">
        <v>4000</v>
      </c>
      <c r="E979">
        <v>12886</v>
      </c>
      <c r="F979" s="17">
        <f t="shared" si="150"/>
        <v>322.14999999999998</v>
      </c>
      <c r="G979" t="s">
        <v>20</v>
      </c>
      <c r="H979">
        <v>140</v>
      </c>
      <c r="I979" t="s">
        <v>21</v>
      </c>
      <c r="J979" t="s">
        <v>22</v>
      </c>
      <c r="K979">
        <v>1296194400</v>
      </c>
      <c r="L979">
        <v>1296712800</v>
      </c>
      <c r="M979" t="b">
        <v>0</v>
      </c>
      <c r="N979" t="b">
        <v>1</v>
      </c>
      <c r="O979" t="s">
        <v>33</v>
      </c>
      <c r="P979" t="s">
        <v>2042</v>
      </c>
      <c r="Q979" t="s">
        <v>2043</v>
      </c>
      <c r="R979" s="8">
        <f t="shared" si="151"/>
        <v>40571.25</v>
      </c>
      <c r="S979" s="8" t="str">
        <f t="shared" si="152"/>
        <v>28</v>
      </c>
      <c r="T979" s="8" t="str">
        <f t="shared" si="159"/>
        <v>Jan</v>
      </c>
      <c r="U979" s="8" t="str">
        <f t="shared" si="153"/>
        <v>2011</v>
      </c>
      <c r="V979" s="8">
        <f t="shared" si="154"/>
        <v>40577.25</v>
      </c>
      <c r="W979" t="str">
        <f t="shared" si="155"/>
        <v>03</v>
      </c>
      <c r="X979" t="str">
        <f t="shared" si="156"/>
        <v>02</v>
      </c>
      <c r="Y979" t="str">
        <f t="shared" si="157"/>
        <v>2011</v>
      </c>
      <c r="Z979" s="17">
        <f t="shared" si="158"/>
        <v>6</v>
      </c>
    </row>
    <row r="980" spans="1:26" x14ac:dyDescent="0.3">
      <c r="A980">
        <v>977</v>
      </c>
      <c r="B980" s="4" t="s">
        <v>1258</v>
      </c>
      <c r="C980" s="3" t="s">
        <v>1983</v>
      </c>
      <c r="D980">
        <v>7000</v>
      </c>
      <c r="E980">
        <v>5177</v>
      </c>
      <c r="F980" s="17">
        <f t="shared" si="150"/>
        <v>73.957142857142856</v>
      </c>
      <c r="G980" t="s">
        <v>14</v>
      </c>
      <c r="H980">
        <v>67</v>
      </c>
      <c r="I980" t="s">
        <v>21</v>
      </c>
      <c r="J980" t="s">
        <v>22</v>
      </c>
      <c r="K980">
        <v>1517983200</v>
      </c>
      <c r="L980">
        <v>1520748000</v>
      </c>
      <c r="M980" t="b">
        <v>0</v>
      </c>
      <c r="N980" t="b">
        <v>0</v>
      </c>
      <c r="O980" t="s">
        <v>17</v>
      </c>
      <c r="P980" t="s">
        <v>2036</v>
      </c>
      <c r="Q980" t="s">
        <v>2037</v>
      </c>
      <c r="R980" s="8">
        <f t="shared" si="151"/>
        <v>43138.25</v>
      </c>
      <c r="S980" s="8" t="str">
        <f t="shared" si="152"/>
        <v>07</v>
      </c>
      <c r="T980" s="8" t="str">
        <f t="shared" si="159"/>
        <v>Feb</v>
      </c>
      <c r="U980" s="8" t="str">
        <f t="shared" si="153"/>
        <v>2018</v>
      </c>
      <c r="V980" s="8">
        <f t="shared" si="154"/>
        <v>43170.25</v>
      </c>
      <c r="W980" t="str">
        <f t="shared" si="155"/>
        <v>11</v>
      </c>
      <c r="X980" t="str">
        <f t="shared" si="156"/>
        <v>03</v>
      </c>
      <c r="Y980" t="str">
        <f t="shared" si="157"/>
        <v>2018</v>
      </c>
      <c r="Z980" s="17">
        <f t="shared" si="158"/>
        <v>32</v>
      </c>
    </row>
    <row r="981" spans="1:26" x14ac:dyDescent="0.3">
      <c r="A981">
        <v>978</v>
      </c>
      <c r="B981" s="4" t="s">
        <v>1984</v>
      </c>
      <c r="C981" s="3" t="s">
        <v>1985</v>
      </c>
      <c r="D981">
        <v>1000</v>
      </c>
      <c r="E981">
        <v>8641</v>
      </c>
      <c r="F981" s="17">
        <f t="shared" si="150"/>
        <v>864.1</v>
      </c>
      <c r="G981" t="s">
        <v>20</v>
      </c>
      <c r="H981">
        <v>92</v>
      </c>
      <c r="I981" t="s">
        <v>21</v>
      </c>
      <c r="J981" t="s">
        <v>22</v>
      </c>
      <c r="K981">
        <v>1478930400</v>
      </c>
      <c r="L981">
        <v>1480831200</v>
      </c>
      <c r="M981" t="b">
        <v>0</v>
      </c>
      <c r="N981" t="b">
        <v>0</v>
      </c>
      <c r="O981" t="s">
        <v>89</v>
      </c>
      <c r="P981" t="s">
        <v>2053</v>
      </c>
      <c r="Q981" t="s">
        <v>2054</v>
      </c>
      <c r="R981" s="8">
        <f t="shared" si="151"/>
        <v>42686.25</v>
      </c>
      <c r="S981" s="8" t="str">
        <f t="shared" si="152"/>
        <v>12</v>
      </c>
      <c r="T981" s="8" t="str">
        <f t="shared" si="159"/>
        <v>Nov</v>
      </c>
      <c r="U981" s="8" t="str">
        <f t="shared" si="153"/>
        <v>2016</v>
      </c>
      <c r="V981" s="8">
        <f t="shared" si="154"/>
        <v>42708.25</v>
      </c>
      <c r="W981" t="str">
        <f t="shared" si="155"/>
        <v>04</v>
      </c>
      <c r="X981" t="str">
        <f t="shared" si="156"/>
        <v>12</v>
      </c>
      <c r="Y981" t="str">
        <f t="shared" si="157"/>
        <v>2016</v>
      </c>
      <c r="Z981" s="17">
        <f t="shared" si="158"/>
        <v>22</v>
      </c>
    </row>
    <row r="982" spans="1:26" x14ac:dyDescent="0.3">
      <c r="A982">
        <v>979</v>
      </c>
      <c r="B982" s="4" t="s">
        <v>1986</v>
      </c>
      <c r="C982" s="3" t="s">
        <v>1987</v>
      </c>
      <c r="D982">
        <v>60200</v>
      </c>
      <c r="E982">
        <v>86244</v>
      </c>
      <c r="F982" s="17">
        <f t="shared" si="150"/>
        <v>143.26245847176079</v>
      </c>
      <c r="G982" t="s">
        <v>20</v>
      </c>
      <c r="H982">
        <v>1015</v>
      </c>
      <c r="I982" t="s">
        <v>40</v>
      </c>
      <c r="J982" t="s">
        <v>41</v>
      </c>
      <c r="K982">
        <v>1426395600</v>
      </c>
      <c r="L982">
        <v>1426914000</v>
      </c>
      <c r="M982" t="b">
        <v>0</v>
      </c>
      <c r="N982" t="b">
        <v>0</v>
      </c>
      <c r="O982" t="s">
        <v>33</v>
      </c>
      <c r="P982" t="s">
        <v>2042</v>
      </c>
      <c r="Q982" t="s">
        <v>2043</v>
      </c>
      <c r="R982" s="8">
        <f t="shared" si="151"/>
        <v>42078.208333333328</v>
      </c>
      <c r="S982" s="8" t="str">
        <f t="shared" si="152"/>
        <v>15</v>
      </c>
      <c r="T982" s="8" t="str">
        <f t="shared" si="159"/>
        <v>Mar</v>
      </c>
      <c r="U982" s="8" t="str">
        <f t="shared" si="153"/>
        <v>2015</v>
      </c>
      <c r="V982" s="8">
        <f t="shared" si="154"/>
        <v>42084.208333333328</v>
      </c>
      <c r="W982" t="str">
        <f t="shared" si="155"/>
        <v>21</v>
      </c>
      <c r="X982" t="str">
        <f t="shared" si="156"/>
        <v>03</v>
      </c>
      <c r="Y982" t="str">
        <f t="shared" si="157"/>
        <v>2015</v>
      </c>
      <c r="Z982" s="17">
        <f t="shared" si="158"/>
        <v>6</v>
      </c>
    </row>
    <row r="983" spans="1:26" x14ac:dyDescent="0.3">
      <c r="A983">
        <v>980</v>
      </c>
      <c r="B983" s="4" t="s">
        <v>1988</v>
      </c>
      <c r="C983" s="3" t="s">
        <v>1989</v>
      </c>
      <c r="D983">
        <v>195200</v>
      </c>
      <c r="E983">
        <v>78630</v>
      </c>
      <c r="F983" s="17">
        <f t="shared" si="150"/>
        <v>40.281762295081968</v>
      </c>
      <c r="G983" t="s">
        <v>14</v>
      </c>
      <c r="H983">
        <v>742</v>
      </c>
      <c r="I983" t="s">
        <v>21</v>
      </c>
      <c r="J983" t="s">
        <v>22</v>
      </c>
      <c r="K983">
        <v>1446181200</v>
      </c>
      <c r="L983">
        <v>1446616800</v>
      </c>
      <c r="M983" t="b">
        <v>1</v>
      </c>
      <c r="N983" t="b">
        <v>0</v>
      </c>
      <c r="O983" t="s">
        <v>68</v>
      </c>
      <c r="P983" t="s">
        <v>2050</v>
      </c>
      <c r="Q983" t="s">
        <v>2051</v>
      </c>
      <c r="R983" s="8">
        <f t="shared" si="151"/>
        <v>42307.208333333328</v>
      </c>
      <c r="S983" s="8" t="str">
        <f t="shared" si="152"/>
        <v>30</v>
      </c>
      <c r="T983" s="8" t="str">
        <f t="shared" si="159"/>
        <v>Oct</v>
      </c>
      <c r="U983" s="8" t="str">
        <f t="shared" si="153"/>
        <v>2015</v>
      </c>
      <c r="V983" s="8">
        <f t="shared" si="154"/>
        <v>42312.25</v>
      </c>
      <c r="W983" t="str">
        <f t="shared" si="155"/>
        <v>04</v>
      </c>
      <c r="X983" t="str">
        <f t="shared" si="156"/>
        <v>11</v>
      </c>
      <c r="Y983" t="str">
        <f t="shared" si="157"/>
        <v>2015</v>
      </c>
      <c r="Z983" s="17">
        <f t="shared" si="158"/>
        <v>5.0416666666715173</v>
      </c>
    </row>
    <row r="984" spans="1:26" x14ac:dyDescent="0.3">
      <c r="A984">
        <v>981</v>
      </c>
      <c r="B984" s="4" t="s">
        <v>1990</v>
      </c>
      <c r="C984" s="3" t="s">
        <v>1991</v>
      </c>
      <c r="D984">
        <v>6700</v>
      </c>
      <c r="E984">
        <v>11941</v>
      </c>
      <c r="F984" s="17">
        <f t="shared" si="150"/>
        <v>178.22388059701493</v>
      </c>
      <c r="G984" t="s">
        <v>20</v>
      </c>
      <c r="H984">
        <v>323</v>
      </c>
      <c r="I984" t="s">
        <v>21</v>
      </c>
      <c r="J984" t="s">
        <v>22</v>
      </c>
      <c r="K984">
        <v>1514181600</v>
      </c>
      <c r="L984">
        <v>1517032800</v>
      </c>
      <c r="M984" t="b">
        <v>0</v>
      </c>
      <c r="N984" t="b">
        <v>0</v>
      </c>
      <c r="O984" t="s">
        <v>28</v>
      </c>
      <c r="P984" t="s">
        <v>2040</v>
      </c>
      <c r="Q984" t="s">
        <v>2041</v>
      </c>
      <c r="R984" s="8">
        <f t="shared" si="151"/>
        <v>43094.25</v>
      </c>
      <c r="S984" s="8" t="str">
        <f t="shared" si="152"/>
        <v>25</v>
      </c>
      <c r="T984" s="8" t="str">
        <f t="shared" si="159"/>
        <v>Dec</v>
      </c>
      <c r="U984" s="8" t="str">
        <f t="shared" si="153"/>
        <v>2017</v>
      </c>
      <c r="V984" s="8">
        <f t="shared" si="154"/>
        <v>43127.25</v>
      </c>
      <c r="W984" t="str">
        <f t="shared" si="155"/>
        <v>27</v>
      </c>
      <c r="X984" t="str">
        <f t="shared" si="156"/>
        <v>01</v>
      </c>
      <c r="Y984" t="str">
        <f t="shared" si="157"/>
        <v>2018</v>
      </c>
      <c r="Z984" s="17">
        <f t="shared" si="158"/>
        <v>33</v>
      </c>
    </row>
    <row r="985" spans="1:26" x14ac:dyDescent="0.3">
      <c r="A985">
        <v>982</v>
      </c>
      <c r="B985" s="4" t="s">
        <v>1992</v>
      </c>
      <c r="C985" s="3" t="s">
        <v>1993</v>
      </c>
      <c r="D985">
        <v>7200</v>
      </c>
      <c r="E985">
        <v>6115</v>
      </c>
      <c r="F985" s="17">
        <f t="shared" si="150"/>
        <v>84.930555555555557</v>
      </c>
      <c r="G985" t="s">
        <v>14</v>
      </c>
      <c r="H985">
        <v>75</v>
      </c>
      <c r="I985" t="s">
        <v>21</v>
      </c>
      <c r="J985" t="s">
        <v>22</v>
      </c>
      <c r="K985">
        <v>1311051600</v>
      </c>
      <c r="L985">
        <v>1311224400</v>
      </c>
      <c r="M985" t="b">
        <v>0</v>
      </c>
      <c r="N985" t="b">
        <v>1</v>
      </c>
      <c r="O985" t="s">
        <v>42</v>
      </c>
      <c r="P985" t="s">
        <v>2044</v>
      </c>
      <c r="Q985" t="s">
        <v>2045</v>
      </c>
      <c r="R985" s="8">
        <f t="shared" si="151"/>
        <v>40743.208333333336</v>
      </c>
      <c r="S985" s="8" t="str">
        <f t="shared" si="152"/>
        <v>19</v>
      </c>
      <c r="T985" s="8" t="str">
        <f t="shared" si="159"/>
        <v>Jul</v>
      </c>
      <c r="U985" s="8" t="str">
        <f t="shared" si="153"/>
        <v>2011</v>
      </c>
      <c r="V985" s="8">
        <f t="shared" si="154"/>
        <v>40745.208333333336</v>
      </c>
      <c r="W985" t="str">
        <f t="shared" si="155"/>
        <v>21</v>
      </c>
      <c r="X985" t="str">
        <f t="shared" si="156"/>
        <v>07</v>
      </c>
      <c r="Y985" t="str">
        <f t="shared" si="157"/>
        <v>2011</v>
      </c>
      <c r="Z985" s="17">
        <f t="shared" si="158"/>
        <v>2</v>
      </c>
    </row>
    <row r="986" spans="1:26" x14ac:dyDescent="0.3">
      <c r="A986">
        <v>983</v>
      </c>
      <c r="B986" s="4" t="s">
        <v>1994</v>
      </c>
      <c r="C986" s="3" t="s">
        <v>1995</v>
      </c>
      <c r="D986">
        <v>129100</v>
      </c>
      <c r="E986">
        <v>188404</v>
      </c>
      <c r="F986" s="17">
        <f t="shared" si="150"/>
        <v>145.93648334624322</v>
      </c>
      <c r="G986" t="s">
        <v>20</v>
      </c>
      <c r="H986">
        <v>2326</v>
      </c>
      <c r="I986" t="s">
        <v>21</v>
      </c>
      <c r="J986" t="s">
        <v>22</v>
      </c>
      <c r="K986">
        <v>1564894800</v>
      </c>
      <c r="L986">
        <v>1566190800</v>
      </c>
      <c r="M986" t="b">
        <v>0</v>
      </c>
      <c r="N986" t="b">
        <v>0</v>
      </c>
      <c r="O986" t="s">
        <v>42</v>
      </c>
      <c r="P986" t="s">
        <v>2044</v>
      </c>
      <c r="Q986" t="s">
        <v>2045</v>
      </c>
      <c r="R986" s="8">
        <f t="shared" si="151"/>
        <v>43681.208333333328</v>
      </c>
      <c r="S986" s="8" t="str">
        <f t="shared" si="152"/>
        <v>04</v>
      </c>
      <c r="T986" s="8" t="str">
        <f t="shared" si="159"/>
        <v>Aug</v>
      </c>
      <c r="U986" s="8" t="str">
        <f t="shared" si="153"/>
        <v>2019</v>
      </c>
      <c r="V986" s="8">
        <f t="shared" si="154"/>
        <v>43696.208333333328</v>
      </c>
      <c r="W986" t="str">
        <f t="shared" si="155"/>
        <v>19</v>
      </c>
      <c r="X986" t="str">
        <f t="shared" si="156"/>
        <v>08</v>
      </c>
      <c r="Y986" t="str">
        <f t="shared" si="157"/>
        <v>2019</v>
      </c>
      <c r="Z986" s="17">
        <f t="shared" si="158"/>
        <v>15</v>
      </c>
    </row>
    <row r="987" spans="1:26" ht="31.2" x14ac:dyDescent="0.3">
      <c r="A987">
        <v>984</v>
      </c>
      <c r="B987" s="4" t="s">
        <v>1996</v>
      </c>
      <c r="C987" s="3" t="s">
        <v>1997</v>
      </c>
      <c r="D987">
        <v>6500</v>
      </c>
      <c r="E987">
        <v>9910</v>
      </c>
      <c r="F987" s="17">
        <f t="shared" si="150"/>
        <v>152.46153846153848</v>
      </c>
      <c r="G987" t="s">
        <v>20</v>
      </c>
      <c r="H987">
        <v>381</v>
      </c>
      <c r="I987" t="s">
        <v>21</v>
      </c>
      <c r="J987" t="s">
        <v>22</v>
      </c>
      <c r="K987">
        <v>1567918800</v>
      </c>
      <c r="L987">
        <v>1570165200</v>
      </c>
      <c r="M987" t="b">
        <v>0</v>
      </c>
      <c r="N987" t="b">
        <v>0</v>
      </c>
      <c r="O987" t="s">
        <v>33</v>
      </c>
      <c r="P987" t="s">
        <v>2042</v>
      </c>
      <c r="Q987" t="s">
        <v>2043</v>
      </c>
      <c r="R987" s="8">
        <f t="shared" si="151"/>
        <v>43716.208333333328</v>
      </c>
      <c r="S987" s="8" t="str">
        <f t="shared" si="152"/>
        <v>08</v>
      </c>
      <c r="T987" s="8" t="str">
        <f t="shared" si="159"/>
        <v>Sep</v>
      </c>
      <c r="U987" s="8" t="str">
        <f t="shared" si="153"/>
        <v>2019</v>
      </c>
      <c r="V987" s="8">
        <f t="shared" si="154"/>
        <v>43742.208333333328</v>
      </c>
      <c r="W987" t="str">
        <f t="shared" si="155"/>
        <v>04</v>
      </c>
      <c r="X987" t="str">
        <f t="shared" si="156"/>
        <v>10</v>
      </c>
      <c r="Y987" t="str">
        <f t="shared" si="157"/>
        <v>2019</v>
      </c>
      <c r="Z987" s="17">
        <f t="shared" si="158"/>
        <v>26</v>
      </c>
    </row>
    <row r="988" spans="1:26" x14ac:dyDescent="0.3">
      <c r="A988">
        <v>985</v>
      </c>
      <c r="B988" s="4" t="s">
        <v>1998</v>
      </c>
      <c r="C988" s="3" t="s">
        <v>1999</v>
      </c>
      <c r="D988">
        <v>170600</v>
      </c>
      <c r="E988">
        <v>114523</v>
      </c>
      <c r="F988" s="17">
        <f t="shared" si="150"/>
        <v>67.129542790152414</v>
      </c>
      <c r="G988" t="s">
        <v>14</v>
      </c>
      <c r="H988">
        <v>4405</v>
      </c>
      <c r="I988" t="s">
        <v>21</v>
      </c>
      <c r="J988" t="s">
        <v>22</v>
      </c>
      <c r="K988">
        <v>1386309600</v>
      </c>
      <c r="L988">
        <v>1388556000</v>
      </c>
      <c r="M988" t="b">
        <v>0</v>
      </c>
      <c r="N988" t="b">
        <v>1</v>
      </c>
      <c r="O988" t="s">
        <v>23</v>
      </c>
      <c r="P988" t="s">
        <v>2038</v>
      </c>
      <c r="Q988" t="s">
        <v>2039</v>
      </c>
      <c r="R988" s="8">
        <f t="shared" si="151"/>
        <v>41614.25</v>
      </c>
      <c r="S988" s="8" t="str">
        <f t="shared" si="152"/>
        <v>06</v>
      </c>
      <c r="T988" s="8" t="str">
        <f t="shared" si="159"/>
        <v>Dec</v>
      </c>
      <c r="U988" s="8" t="str">
        <f t="shared" si="153"/>
        <v>2013</v>
      </c>
      <c r="V988" s="8">
        <f t="shared" si="154"/>
        <v>41640.25</v>
      </c>
      <c r="W988" t="str">
        <f t="shared" si="155"/>
        <v>01</v>
      </c>
      <c r="X988" t="str">
        <f t="shared" si="156"/>
        <v>01</v>
      </c>
      <c r="Y988" t="str">
        <f t="shared" si="157"/>
        <v>2014</v>
      </c>
      <c r="Z988" s="17">
        <f t="shared" si="158"/>
        <v>26</v>
      </c>
    </row>
    <row r="989" spans="1:26" ht="31.2" x14ac:dyDescent="0.3">
      <c r="A989">
        <v>986</v>
      </c>
      <c r="B989" s="4" t="s">
        <v>2000</v>
      </c>
      <c r="C989" s="3" t="s">
        <v>2001</v>
      </c>
      <c r="D989">
        <v>7800</v>
      </c>
      <c r="E989">
        <v>3144</v>
      </c>
      <c r="F989" s="17">
        <f t="shared" si="150"/>
        <v>40.307692307692307</v>
      </c>
      <c r="G989" t="s">
        <v>14</v>
      </c>
      <c r="H989">
        <v>92</v>
      </c>
      <c r="I989" t="s">
        <v>21</v>
      </c>
      <c r="J989" t="s">
        <v>22</v>
      </c>
      <c r="K989">
        <v>1301979600</v>
      </c>
      <c r="L989">
        <v>1303189200</v>
      </c>
      <c r="M989" t="b">
        <v>0</v>
      </c>
      <c r="N989" t="b">
        <v>0</v>
      </c>
      <c r="O989" t="s">
        <v>23</v>
      </c>
      <c r="P989" t="s">
        <v>2038</v>
      </c>
      <c r="Q989" t="s">
        <v>2039</v>
      </c>
      <c r="R989" s="8">
        <f t="shared" si="151"/>
        <v>40638.208333333336</v>
      </c>
      <c r="S989" s="8" t="str">
        <f t="shared" si="152"/>
        <v>05</v>
      </c>
      <c r="T989" s="8" t="str">
        <f t="shared" si="159"/>
        <v>Apr</v>
      </c>
      <c r="U989" s="8" t="str">
        <f t="shared" si="153"/>
        <v>2011</v>
      </c>
      <c r="V989" s="8">
        <f t="shared" si="154"/>
        <v>40652.208333333336</v>
      </c>
      <c r="W989" t="str">
        <f t="shared" si="155"/>
        <v>19</v>
      </c>
      <c r="X989" t="str">
        <f t="shared" si="156"/>
        <v>04</v>
      </c>
      <c r="Y989" t="str">
        <f t="shared" si="157"/>
        <v>2011</v>
      </c>
      <c r="Z989" s="17">
        <f t="shared" si="158"/>
        <v>14</v>
      </c>
    </row>
    <row r="990" spans="1:26" x14ac:dyDescent="0.3">
      <c r="A990">
        <v>987</v>
      </c>
      <c r="B990" s="4" t="s">
        <v>2002</v>
      </c>
      <c r="C990" s="3" t="s">
        <v>2003</v>
      </c>
      <c r="D990">
        <v>6200</v>
      </c>
      <c r="E990">
        <v>13441</v>
      </c>
      <c r="F990" s="17">
        <f t="shared" si="150"/>
        <v>216.79032258064518</v>
      </c>
      <c r="G990" t="s">
        <v>20</v>
      </c>
      <c r="H990">
        <v>480</v>
      </c>
      <c r="I990" t="s">
        <v>21</v>
      </c>
      <c r="J990" t="s">
        <v>22</v>
      </c>
      <c r="K990">
        <v>1493269200</v>
      </c>
      <c r="L990">
        <v>1494478800</v>
      </c>
      <c r="M990" t="b">
        <v>0</v>
      </c>
      <c r="N990" t="b">
        <v>0</v>
      </c>
      <c r="O990" t="s">
        <v>42</v>
      </c>
      <c r="P990" t="s">
        <v>2044</v>
      </c>
      <c r="Q990" t="s">
        <v>2045</v>
      </c>
      <c r="R990" s="8">
        <f t="shared" si="151"/>
        <v>42852.208333333328</v>
      </c>
      <c r="S990" s="8" t="str">
        <f t="shared" si="152"/>
        <v>27</v>
      </c>
      <c r="T990" s="8" t="str">
        <f t="shared" si="159"/>
        <v>Apr</v>
      </c>
      <c r="U990" s="8" t="str">
        <f t="shared" si="153"/>
        <v>2017</v>
      </c>
      <c r="V990" s="8">
        <f t="shared" si="154"/>
        <v>42866.208333333328</v>
      </c>
      <c r="W990" t="str">
        <f t="shared" si="155"/>
        <v>11</v>
      </c>
      <c r="X990" t="str">
        <f t="shared" si="156"/>
        <v>05</v>
      </c>
      <c r="Y990" t="str">
        <f t="shared" si="157"/>
        <v>2017</v>
      </c>
      <c r="Z990" s="17">
        <f t="shared" si="158"/>
        <v>14</v>
      </c>
    </row>
    <row r="991" spans="1:26" x14ac:dyDescent="0.3">
      <c r="A991">
        <v>988</v>
      </c>
      <c r="B991" s="4" t="s">
        <v>2004</v>
      </c>
      <c r="C991" s="3" t="s">
        <v>2005</v>
      </c>
      <c r="D991">
        <v>9400</v>
      </c>
      <c r="E991">
        <v>4899</v>
      </c>
      <c r="F991" s="17">
        <f t="shared" si="150"/>
        <v>52.117021276595743</v>
      </c>
      <c r="G991" t="s">
        <v>14</v>
      </c>
      <c r="H991">
        <v>64</v>
      </c>
      <c r="I991" t="s">
        <v>21</v>
      </c>
      <c r="J991" t="s">
        <v>22</v>
      </c>
      <c r="K991">
        <v>1478930400</v>
      </c>
      <c r="L991">
        <v>1480744800</v>
      </c>
      <c r="M991" t="b">
        <v>0</v>
      </c>
      <c r="N991" t="b">
        <v>0</v>
      </c>
      <c r="O991" t="s">
        <v>133</v>
      </c>
      <c r="P991" t="s">
        <v>2050</v>
      </c>
      <c r="Q991" t="s">
        <v>2059</v>
      </c>
      <c r="R991" s="8">
        <f t="shared" si="151"/>
        <v>42686.25</v>
      </c>
      <c r="S991" s="8" t="str">
        <f t="shared" si="152"/>
        <v>12</v>
      </c>
      <c r="T991" s="8" t="str">
        <f t="shared" si="159"/>
        <v>Nov</v>
      </c>
      <c r="U991" s="8" t="str">
        <f t="shared" si="153"/>
        <v>2016</v>
      </c>
      <c r="V991" s="8">
        <f t="shared" si="154"/>
        <v>42707.25</v>
      </c>
      <c r="W991" t="str">
        <f t="shared" si="155"/>
        <v>03</v>
      </c>
      <c r="X991" t="str">
        <f t="shared" si="156"/>
        <v>12</v>
      </c>
      <c r="Y991" t="str">
        <f t="shared" si="157"/>
        <v>2016</v>
      </c>
      <c r="Z991" s="17">
        <f t="shared" si="158"/>
        <v>21</v>
      </c>
    </row>
    <row r="992" spans="1:26" x14ac:dyDescent="0.3">
      <c r="A992">
        <v>989</v>
      </c>
      <c r="B992" s="4" t="s">
        <v>2006</v>
      </c>
      <c r="C992" s="3" t="s">
        <v>2007</v>
      </c>
      <c r="D992">
        <v>2400</v>
      </c>
      <c r="E992">
        <v>11990</v>
      </c>
      <c r="F992" s="17">
        <f t="shared" si="150"/>
        <v>499.58333333333337</v>
      </c>
      <c r="G992" t="s">
        <v>20</v>
      </c>
      <c r="H992">
        <v>226</v>
      </c>
      <c r="I992" t="s">
        <v>21</v>
      </c>
      <c r="J992" t="s">
        <v>22</v>
      </c>
      <c r="K992">
        <v>1555390800</v>
      </c>
      <c r="L992">
        <v>1555822800</v>
      </c>
      <c r="M992" t="b">
        <v>0</v>
      </c>
      <c r="N992" t="b">
        <v>0</v>
      </c>
      <c r="O992" t="s">
        <v>206</v>
      </c>
      <c r="P992" t="s">
        <v>2050</v>
      </c>
      <c r="Q992" t="s">
        <v>2062</v>
      </c>
      <c r="R992" s="8">
        <f t="shared" si="151"/>
        <v>43571.208333333328</v>
      </c>
      <c r="S992" s="8" t="str">
        <f t="shared" si="152"/>
        <v>16</v>
      </c>
      <c r="T992" s="8" t="str">
        <f t="shared" si="159"/>
        <v>Apr</v>
      </c>
      <c r="U992" s="8" t="str">
        <f t="shared" si="153"/>
        <v>2019</v>
      </c>
      <c r="V992" s="8">
        <f t="shared" si="154"/>
        <v>43576.208333333328</v>
      </c>
      <c r="W992" t="str">
        <f t="shared" si="155"/>
        <v>21</v>
      </c>
      <c r="X992" t="str">
        <f t="shared" si="156"/>
        <v>04</v>
      </c>
      <c r="Y992" t="str">
        <f t="shared" si="157"/>
        <v>2019</v>
      </c>
      <c r="Z992" s="17">
        <f t="shared" si="158"/>
        <v>5</v>
      </c>
    </row>
    <row r="993" spans="1:26" x14ac:dyDescent="0.3">
      <c r="A993">
        <v>990</v>
      </c>
      <c r="B993" s="4" t="s">
        <v>2008</v>
      </c>
      <c r="C993" s="3" t="s">
        <v>2009</v>
      </c>
      <c r="D993">
        <v>7800</v>
      </c>
      <c r="E993">
        <v>6839</v>
      </c>
      <c r="F993" s="17">
        <f t="shared" si="150"/>
        <v>87.679487179487182</v>
      </c>
      <c r="G993" t="s">
        <v>14</v>
      </c>
      <c r="H993">
        <v>64</v>
      </c>
      <c r="I993" t="s">
        <v>21</v>
      </c>
      <c r="J993" t="s">
        <v>22</v>
      </c>
      <c r="K993">
        <v>1456984800</v>
      </c>
      <c r="L993">
        <v>1458882000</v>
      </c>
      <c r="M993" t="b">
        <v>0</v>
      </c>
      <c r="N993" t="b">
        <v>1</v>
      </c>
      <c r="O993" t="s">
        <v>53</v>
      </c>
      <c r="P993" t="s">
        <v>2044</v>
      </c>
      <c r="Q993" t="s">
        <v>2047</v>
      </c>
      <c r="R993" s="8">
        <f t="shared" si="151"/>
        <v>42432.25</v>
      </c>
      <c r="S993" s="8" t="str">
        <f t="shared" si="152"/>
        <v>03</v>
      </c>
      <c r="T993" s="8" t="str">
        <f t="shared" si="159"/>
        <v>Mar</v>
      </c>
      <c r="U993" s="8" t="str">
        <f t="shared" si="153"/>
        <v>2016</v>
      </c>
      <c r="V993" s="8">
        <f t="shared" si="154"/>
        <v>42454.208333333328</v>
      </c>
      <c r="W993" t="str">
        <f t="shared" si="155"/>
        <v>25</v>
      </c>
      <c r="X993" t="str">
        <f t="shared" si="156"/>
        <v>03</v>
      </c>
      <c r="Y993" t="str">
        <f t="shared" si="157"/>
        <v>2016</v>
      </c>
      <c r="Z993" s="17">
        <f t="shared" si="158"/>
        <v>21.958333333328483</v>
      </c>
    </row>
    <row r="994" spans="1:26" x14ac:dyDescent="0.3">
      <c r="A994">
        <v>991</v>
      </c>
      <c r="B994" s="4" t="s">
        <v>1080</v>
      </c>
      <c r="C994" s="3" t="s">
        <v>2010</v>
      </c>
      <c r="D994">
        <v>9800</v>
      </c>
      <c r="E994">
        <v>11091</v>
      </c>
      <c r="F994" s="17">
        <f t="shared" si="150"/>
        <v>113.17346938775511</v>
      </c>
      <c r="G994" t="s">
        <v>20</v>
      </c>
      <c r="H994">
        <v>241</v>
      </c>
      <c r="I994" t="s">
        <v>21</v>
      </c>
      <c r="J994" t="s">
        <v>22</v>
      </c>
      <c r="K994">
        <v>1411621200</v>
      </c>
      <c r="L994">
        <v>1411966800</v>
      </c>
      <c r="M994" t="b">
        <v>0</v>
      </c>
      <c r="N994" t="b">
        <v>1</v>
      </c>
      <c r="O994" t="s">
        <v>23</v>
      </c>
      <c r="P994" t="s">
        <v>2038</v>
      </c>
      <c r="Q994" t="s">
        <v>2039</v>
      </c>
      <c r="R994" s="8">
        <f t="shared" si="151"/>
        <v>41907.208333333336</v>
      </c>
      <c r="S994" s="8" t="str">
        <f t="shared" si="152"/>
        <v>25</v>
      </c>
      <c r="T994" s="8" t="str">
        <f t="shared" si="159"/>
        <v>Sep</v>
      </c>
      <c r="U994" s="8" t="str">
        <f t="shared" si="153"/>
        <v>2014</v>
      </c>
      <c r="V994" s="8">
        <f t="shared" si="154"/>
        <v>41911.208333333336</v>
      </c>
      <c r="W994" t="str">
        <f t="shared" si="155"/>
        <v>29</v>
      </c>
      <c r="X994" t="str">
        <f t="shared" si="156"/>
        <v>09</v>
      </c>
      <c r="Y994" t="str">
        <f t="shared" si="157"/>
        <v>2014</v>
      </c>
      <c r="Z994" s="17">
        <f t="shared" si="158"/>
        <v>4</v>
      </c>
    </row>
    <row r="995" spans="1:26" x14ac:dyDescent="0.3">
      <c r="A995">
        <v>992</v>
      </c>
      <c r="B995" s="4" t="s">
        <v>2011</v>
      </c>
      <c r="C995" s="3" t="s">
        <v>2012</v>
      </c>
      <c r="D995">
        <v>3100</v>
      </c>
      <c r="E995">
        <v>13223</v>
      </c>
      <c r="F995" s="17">
        <f t="shared" si="150"/>
        <v>426.54838709677421</v>
      </c>
      <c r="G995" t="s">
        <v>20</v>
      </c>
      <c r="H995">
        <v>132</v>
      </c>
      <c r="I995" t="s">
        <v>21</v>
      </c>
      <c r="J995" t="s">
        <v>22</v>
      </c>
      <c r="K995">
        <v>1525669200</v>
      </c>
      <c r="L995">
        <v>1526878800</v>
      </c>
      <c r="M995" t="b">
        <v>0</v>
      </c>
      <c r="N995" t="b">
        <v>1</v>
      </c>
      <c r="O995" t="s">
        <v>53</v>
      </c>
      <c r="P995" t="s">
        <v>2044</v>
      </c>
      <c r="Q995" t="s">
        <v>2047</v>
      </c>
      <c r="R995" s="8">
        <f t="shared" si="151"/>
        <v>43227.208333333328</v>
      </c>
      <c r="S995" s="8" t="str">
        <f t="shared" si="152"/>
        <v>07</v>
      </c>
      <c r="T995" s="8" t="str">
        <f t="shared" si="159"/>
        <v>May</v>
      </c>
      <c r="U995" s="8" t="str">
        <f t="shared" si="153"/>
        <v>2018</v>
      </c>
      <c r="V995" s="8">
        <f t="shared" si="154"/>
        <v>43241.208333333328</v>
      </c>
      <c r="W995" t="str">
        <f t="shared" si="155"/>
        <v>21</v>
      </c>
      <c r="X995" t="str">
        <f t="shared" si="156"/>
        <v>05</v>
      </c>
      <c r="Y995" t="str">
        <f t="shared" si="157"/>
        <v>2018</v>
      </c>
      <c r="Z995" s="17">
        <f t="shared" si="158"/>
        <v>14</v>
      </c>
    </row>
    <row r="996" spans="1:26" x14ac:dyDescent="0.3">
      <c r="A996">
        <v>993</v>
      </c>
      <c r="B996" s="4" t="s">
        <v>2013</v>
      </c>
      <c r="C996" s="3" t="s">
        <v>2014</v>
      </c>
      <c r="D996">
        <v>9800</v>
      </c>
      <c r="E996">
        <v>7608</v>
      </c>
      <c r="F996" s="17">
        <f t="shared" si="150"/>
        <v>77.632653061224488</v>
      </c>
      <c r="G996" t="s">
        <v>74</v>
      </c>
      <c r="H996">
        <v>75</v>
      </c>
      <c r="I996" t="s">
        <v>107</v>
      </c>
      <c r="J996" t="s">
        <v>108</v>
      </c>
      <c r="K996">
        <v>1450936800</v>
      </c>
      <c r="L996">
        <v>1452405600</v>
      </c>
      <c r="M996" t="b">
        <v>0</v>
      </c>
      <c r="N996" t="b">
        <v>1</v>
      </c>
      <c r="O996" t="s">
        <v>122</v>
      </c>
      <c r="P996" t="s">
        <v>2057</v>
      </c>
      <c r="Q996" t="s">
        <v>2058</v>
      </c>
      <c r="R996" s="8">
        <f t="shared" si="151"/>
        <v>42362.25</v>
      </c>
      <c r="S996" s="8" t="str">
        <f t="shared" si="152"/>
        <v>24</v>
      </c>
      <c r="T996" s="8" t="str">
        <f t="shared" si="159"/>
        <v>Dec</v>
      </c>
      <c r="U996" s="8" t="str">
        <f t="shared" si="153"/>
        <v>2015</v>
      </c>
      <c r="V996" s="8">
        <f t="shared" si="154"/>
        <v>42379.25</v>
      </c>
      <c r="W996" t="str">
        <f t="shared" si="155"/>
        <v>10</v>
      </c>
      <c r="X996" t="str">
        <f t="shared" si="156"/>
        <v>01</v>
      </c>
      <c r="Y996" t="str">
        <f t="shared" si="157"/>
        <v>2016</v>
      </c>
      <c r="Z996" s="17">
        <f t="shared" si="158"/>
        <v>17</v>
      </c>
    </row>
    <row r="997" spans="1:26" x14ac:dyDescent="0.3">
      <c r="A997">
        <v>994</v>
      </c>
      <c r="B997" s="4" t="s">
        <v>2015</v>
      </c>
      <c r="C997" s="3" t="s">
        <v>2016</v>
      </c>
      <c r="D997">
        <v>141100</v>
      </c>
      <c r="E997">
        <v>74073</v>
      </c>
      <c r="F997" s="17">
        <f t="shared" si="150"/>
        <v>52.496810772501767</v>
      </c>
      <c r="G997" t="s">
        <v>14</v>
      </c>
      <c r="H997">
        <v>842</v>
      </c>
      <c r="I997" t="s">
        <v>21</v>
      </c>
      <c r="J997" t="s">
        <v>22</v>
      </c>
      <c r="K997">
        <v>1413522000</v>
      </c>
      <c r="L997">
        <v>1414040400</v>
      </c>
      <c r="M997" t="b">
        <v>0</v>
      </c>
      <c r="N997" t="b">
        <v>1</v>
      </c>
      <c r="O997" t="s">
        <v>206</v>
      </c>
      <c r="P997" t="s">
        <v>2050</v>
      </c>
      <c r="Q997" t="s">
        <v>2062</v>
      </c>
      <c r="R997" s="8">
        <f t="shared" si="151"/>
        <v>41929.208333333336</v>
      </c>
      <c r="S997" s="8" t="str">
        <f t="shared" si="152"/>
        <v>17</v>
      </c>
      <c r="T997" s="8" t="str">
        <f t="shared" si="159"/>
        <v>Oct</v>
      </c>
      <c r="U997" s="8" t="str">
        <f t="shared" si="153"/>
        <v>2014</v>
      </c>
      <c r="V997" s="8">
        <f t="shared" si="154"/>
        <v>41935.208333333336</v>
      </c>
      <c r="W997" t="str">
        <f t="shared" si="155"/>
        <v>23</v>
      </c>
      <c r="X997" t="str">
        <f t="shared" si="156"/>
        <v>10</v>
      </c>
      <c r="Y997" t="str">
        <f t="shared" si="157"/>
        <v>2014</v>
      </c>
      <c r="Z997" s="17">
        <f t="shared" si="158"/>
        <v>6</v>
      </c>
    </row>
    <row r="998" spans="1:26" x14ac:dyDescent="0.3">
      <c r="A998">
        <v>995</v>
      </c>
      <c r="B998" s="4" t="s">
        <v>2017</v>
      </c>
      <c r="C998" s="3" t="s">
        <v>2018</v>
      </c>
      <c r="D998">
        <v>97300</v>
      </c>
      <c r="E998">
        <v>153216</v>
      </c>
      <c r="F998" s="17">
        <f t="shared" si="150"/>
        <v>157.46762589928059</v>
      </c>
      <c r="G998" t="s">
        <v>20</v>
      </c>
      <c r="H998">
        <v>2043</v>
      </c>
      <c r="I998" t="s">
        <v>21</v>
      </c>
      <c r="J998" t="s">
        <v>22</v>
      </c>
      <c r="K998">
        <v>1541307600</v>
      </c>
      <c r="L998">
        <v>1543816800</v>
      </c>
      <c r="M998" t="b">
        <v>0</v>
      </c>
      <c r="N998" t="b">
        <v>1</v>
      </c>
      <c r="O998" t="s">
        <v>17</v>
      </c>
      <c r="P998" t="s">
        <v>2036</v>
      </c>
      <c r="Q998" t="s">
        <v>2037</v>
      </c>
      <c r="R998" s="8">
        <f t="shared" si="151"/>
        <v>43408.208333333328</v>
      </c>
      <c r="S998" s="8" t="str">
        <f t="shared" si="152"/>
        <v>04</v>
      </c>
      <c r="T998" s="8" t="str">
        <f t="shared" si="159"/>
        <v>Nov</v>
      </c>
      <c r="U998" s="8" t="str">
        <f t="shared" si="153"/>
        <v>2018</v>
      </c>
      <c r="V998" s="8">
        <f t="shared" si="154"/>
        <v>43437.25</v>
      </c>
      <c r="W998" t="str">
        <f t="shared" si="155"/>
        <v>03</v>
      </c>
      <c r="X998" t="str">
        <f t="shared" si="156"/>
        <v>12</v>
      </c>
      <c r="Y998" t="str">
        <f t="shared" si="157"/>
        <v>2018</v>
      </c>
      <c r="Z998" s="17">
        <f t="shared" si="158"/>
        <v>29.041666666671517</v>
      </c>
    </row>
    <row r="999" spans="1:26" ht="31.2" x14ac:dyDescent="0.3">
      <c r="A999">
        <v>996</v>
      </c>
      <c r="B999" s="4" t="s">
        <v>2019</v>
      </c>
      <c r="C999" s="3" t="s">
        <v>2020</v>
      </c>
      <c r="D999">
        <v>6600</v>
      </c>
      <c r="E999">
        <v>4814</v>
      </c>
      <c r="F999" s="17">
        <f t="shared" si="150"/>
        <v>72.939393939393938</v>
      </c>
      <c r="G999" t="s">
        <v>14</v>
      </c>
      <c r="H999">
        <v>112</v>
      </c>
      <c r="I999" t="s">
        <v>21</v>
      </c>
      <c r="J999" t="s">
        <v>22</v>
      </c>
      <c r="K999">
        <v>1357106400</v>
      </c>
      <c r="L999">
        <v>1359698400</v>
      </c>
      <c r="M999" t="b">
        <v>0</v>
      </c>
      <c r="N999" t="b">
        <v>0</v>
      </c>
      <c r="O999" t="s">
        <v>33</v>
      </c>
      <c r="P999" t="s">
        <v>2042</v>
      </c>
      <c r="Q999" t="s">
        <v>2043</v>
      </c>
      <c r="R999" s="8">
        <f t="shared" si="151"/>
        <v>41276.25</v>
      </c>
      <c r="S999" s="8" t="str">
        <f t="shared" si="152"/>
        <v>02</v>
      </c>
      <c r="T999" s="8" t="str">
        <f t="shared" si="159"/>
        <v>Jan</v>
      </c>
      <c r="U999" s="8" t="str">
        <f t="shared" si="153"/>
        <v>2013</v>
      </c>
      <c r="V999" s="8">
        <f t="shared" si="154"/>
        <v>41306.25</v>
      </c>
      <c r="W999" t="str">
        <f t="shared" si="155"/>
        <v>01</v>
      </c>
      <c r="X999" t="str">
        <f t="shared" si="156"/>
        <v>02</v>
      </c>
      <c r="Y999" t="str">
        <f t="shared" si="157"/>
        <v>2013</v>
      </c>
      <c r="Z999" s="17">
        <f t="shared" si="158"/>
        <v>30</v>
      </c>
    </row>
    <row r="1000" spans="1:26" x14ac:dyDescent="0.3">
      <c r="A1000">
        <v>997</v>
      </c>
      <c r="B1000" s="4" t="s">
        <v>2021</v>
      </c>
      <c r="C1000" s="3" t="s">
        <v>2022</v>
      </c>
      <c r="D1000">
        <v>7600</v>
      </c>
      <c r="E1000">
        <v>4603</v>
      </c>
      <c r="F1000" s="17">
        <f t="shared" si="150"/>
        <v>60.565789473684205</v>
      </c>
      <c r="G1000" t="s">
        <v>74</v>
      </c>
      <c r="H1000">
        <v>139</v>
      </c>
      <c r="I1000" t="s">
        <v>107</v>
      </c>
      <c r="J1000" t="s">
        <v>108</v>
      </c>
      <c r="K1000">
        <v>1390197600</v>
      </c>
      <c r="L1000">
        <v>1390629600</v>
      </c>
      <c r="M1000" t="b">
        <v>0</v>
      </c>
      <c r="N1000" t="b">
        <v>0</v>
      </c>
      <c r="O1000" t="s">
        <v>33</v>
      </c>
      <c r="P1000" t="s">
        <v>2042</v>
      </c>
      <c r="Q1000" t="s">
        <v>2043</v>
      </c>
      <c r="R1000" s="8">
        <f t="shared" si="151"/>
        <v>41659.25</v>
      </c>
      <c r="S1000" s="8" t="str">
        <f t="shared" si="152"/>
        <v>20</v>
      </c>
      <c r="T1000" s="8" t="str">
        <f t="shared" si="159"/>
        <v>Jan</v>
      </c>
      <c r="U1000" s="8" t="str">
        <f t="shared" si="153"/>
        <v>2014</v>
      </c>
      <c r="V1000" s="8">
        <f t="shared" si="154"/>
        <v>41664.25</v>
      </c>
      <c r="W1000" t="str">
        <f t="shared" si="155"/>
        <v>25</v>
      </c>
      <c r="X1000" t="str">
        <f t="shared" si="156"/>
        <v>01</v>
      </c>
      <c r="Y1000" t="str">
        <f t="shared" si="157"/>
        <v>2014</v>
      </c>
      <c r="Z1000" s="17">
        <f t="shared" si="158"/>
        <v>5</v>
      </c>
    </row>
    <row r="1001" spans="1:26" x14ac:dyDescent="0.3">
      <c r="A1001">
        <v>998</v>
      </c>
      <c r="B1001" s="4" t="s">
        <v>2023</v>
      </c>
      <c r="C1001" s="3" t="s">
        <v>2024</v>
      </c>
      <c r="D1001">
        <v>66600</v>
      </c>
      <c r="E1001">
        <v>37823</v>
      </c>
      <c r="F1001" s="17">
        <f t="shared" si="150"/>
        <v>56.791291291291287</v>
      </c>
      <c r="G1001" t="s">
        <v>14</v>
      </c>
      <c r="H1001">
        <v>374</v>
      </c>
      <c r="I1001" t="s">
        <v>21</v>
      </c>
      <c r="J1001" t="s">
        <v>22</v>
      </c>
      <c r="K1001">
        <v>1265868000</v>
      </c>
      <c r="L1001">
        <v>1267077600</v>
      </c>
      <c r="M1001" t="b">
        <v>0</v>
      </c>
      <c r="N1001" t="b">
        <v>1</v>
      </c>
      <c r="O1001" t="s">
        <v>60</v>
      </c>
      <c r="P1001" t="s">
        <v>2038</v>
      </c>
      <c r="Q1001" t="s">
        <v>2048</v>
      </c>
      <c r="R1001" s="8">
        <f t="shared" si="151"/>
        <v>40220.25</v>
      </c>
      <c r="S1001" s="8" t="str">
        <f t="shared" si="152"/>
        <v>11</v>
      </c>
      <c r="T1001" s="8" t="str">
        <f t="shared" si="159"/>
        <v>Feb</v>
      </c>
      <c r="U1001" s="8" t="str">
        <f t="shared" si="153"/>
        <v>2010</v>
      </c>
      <c r="V1001" s="8">
        <f t="shared" si="154"/>
        <v>40234.25</v>
      </c>
      <c r="W1001" t="str">
        <f t="shared" si="155"/>
        <v>25</v>
      </c>
      <c r="X1001" t="str">
        <f t="shared" si="156"/>
        <v>02</v>
      </c>
      <c r="Y1001" t="str">
        <f t="shared" si="157"/>
        <v>2010</v>
      </c>
      <c r="Z1001" s="17">
        <f t="shared" si="158"/>
        <v>14</v>
      </c>
    </row>
    <row r="1002" spans="1:26" x14ac:dyDescent="0.3">
      <c r="A1002">
        <v>999</v>
      </c>
      <c r="B1002" s="4" t="s">
        <v>2025</v>
      </c>
      <c r="C1002" s="3" t="s">
        <v>2026</v>
      </c>
      <c r="D1002">
        <v>111100</v>
      </c>
      <c r="E1002">
        <v>62819</v>
      </c>
      <c r="F1002" s="17">
        <f t="shared" si="150"/>
        <v>56.542754275427541</v>
      </c>
      <c r="G1002" t="s">
        <v>74</v>
      </c>
      <c r="H1002">
        <v>1122</v>
      </c>
      <c r="I1002" t="s">
        <v>21</v>
      </c>
      <c r="J1002" t="s">
        <v>22</v>
      </c>
      <c r="K1002">
        <v>1467176400</v>
      </c>
      <c r="L1002">
        <v>1467781200</v>
      </c>
      <c r="M1002" t="b">
        <v>0</v>
      </c>
      <c r="N1002" t="b">
        <v>0</v>
      </c>
      <c r="O1002" t="s">
        <v>17</v>
      </c>
      <c r="P1002" t="s">
        <v>2036</v>
      </c>
      <c r="Q1002" t="s">
        <v>2037</v>
      </c>
      <c r="R1002" s="8">
        <f t="shared" si="151"/>
        <v>42550.208333333328</v>
      </c>
      <c r="S1002" s="8" t="str">
        <f t="shared" si="152"/>
        <v>29</v>
      </c>
      <c r="T1002" s="8" t="str">
        <f t="shared" si="159"/>
        <v>Jun</v>
      </c>
      <c r="U1002" s="8" t="str">
        <f t="shared" si="153"/>
        <v>2016</v>
      </c>
      <c r="V1002" s="8">
        <f t="shared" si="154"/>
        <v>42557.208333333328</v>
      </c>
      <c r="W1002" t="str">
        <f t="shared" si="155"/>
        <v>06</v>
      </c>
      <c r="X1002" t="str">
        <f t="shared" si="156"/>
        <v>07</v>
      </c>
      <c r="Y1002" t="str">
        <f t="shared" si="157"/>
        <v>2016</v>
      </c>
      <c r="Z1002" s="17">
        <f t="shared" si="158"/>
        <v>7</v>
      </c>
    </row>
  </sheetData>
  <autoFilter ref="A2:Y1002"/>
  <mergeCells count="2">
    <mergeCell ref="W1:Y1"/>
    <mergeCell ref="S1:U1"/>
  </mergeCells>
  <conditionalFormatting sqref="G3:G100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expression" priority="8">
      <formula>"failed,successful,canceled"</formula>
    </cfRule>
    <cfRule type="cellIs" dxfId="12" priority="7" operator="equal">
      <formula>"failed"</formula>
    </cfRule>
    <cfRule type="cellIs" dxfId="11" priority="6" operator="equal">
      <formula>"successful"</formula>
    </cfRule>
    <cfRule type="cellIs" dxfId="10" priority="5" operator="equal">
      <formula>"canceled"</formula>
    </cfRule>
    <cfRule type="cellIs" dxfId="9" priority="1" operator="equal">
      <formula>"live"</formula>
    </cfRule>
  </conditionalFormatting>
  <conditionalFormatting sqref="F3:F1002">
    <cfRule type="colorScale" priority="13">
      <colorScale>
        <cfvo type="min"/>
        <cfvo type="num" val="100"/>
        <cfvo type="num" val="200"/>
        <color rgb="FFC00000"/>
        <color rgb="FF00B050"/>
        <color rgb="FF00B0F0"/>
      </colorScale>
    </cfRule>
    <cfRule type="colorScale" priority="12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R24" sqref="R24"/>
    </sheetView>
  </sheetViews>
  <sheetFormatPr defaultRowHeight="15.6" x14ac:dyDescent="0.3"/>
  <cols>
    <col min="1" max="1" width="16.19921875" customWidth="1"/>
    <col min="2" max="2" width="15.19921875" bestFit="1" customWidth="1"/>
    <col min="3" max="3" width="5.59765625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2033</v>
      </c>
    </row>
    <row r="3" spans="1:6" x14ac:dyDescent="0.3">
      <c r="A3" s="5" t="s">
        <v>2032</v>
      </c>
      <c r="B3" s="5" t="s">
        <v>2031</v>
      </c>
    </row>
    <row r="4" spans="1:6" x14ac:dyDescent="0.3">
      <c r="A4" s="5" t="s">
        <v>2029</v>
      </c>
      <c r="B4" t="s">
        <v>74</v>
      </c>
      <c r="C4" t="s">
        <v>14</v>
      </c>
      <c r="D4" t="s">
        <v>47</v>
      </c>
      <c r="E4" t="s">
        <v>20</v>
      </c>
      <c r="F4" t="s">
        <v>2030</v>
      </c>
    </row>
    <row r="5" spans="1:6" x14ac:dyDescent="0.3">
      <c r="A5" s="6" t="s">
        <v>2044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3">
      <c r="A6" s="6" t="s">
        <v>2036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">
      <c r="A7" s="6" t="s">
        <v>2053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3">
      <c r="A8" s="6" t="s">
        <v>2067</v>
      </c>
      <c r="B8" s="7"/>
      <c r="C8" s="7"/>
      <c r="D8" s="7"/>
      <c r="E8" s="7">
        <v>4</v>
      </c>
      <c r="F8" s="7">
        <v>4</v>
      </c>
    </row>
    <row r="9" spans="1:6" x14ac:dyDescent="0.3">
      <c r="A9" s="6" t="s">
        <v>2038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3">
      <c r="A10" s="6" t="s">
        <v>2057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3">
      <c r="A11" s="6" t="s">
        <v>2050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3">
      <c r="A12" s="6" t="s">
        <v>2040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3">
      <c r="A13" s="6" t="s">
        <v>2042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3">
      <c r="A14" s="6" t="s">
        <v>2030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O3" sqref="O3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2033</v>
      </c>
    </row>
    <row r="2" spans="1:6" x14ac:dyDescent="0.3">
      <c r="A2" s="5" t="s">
        <v>2034</v>
      </c>
      <c r="B2" t="s">
        <v>2033</v>
      </c>
    </row>
    <row r="4" spans="1:6" x14ac:dyDescent="0.3">
      <c r="A4" s="5" t="s">
        <v>2032</v>
      </c>
      <c r="B4" s="5" t="s">
        <v>2031</v>
      </c>
    </row>
    <row r="5" spans="1:6" x14ac:dyDescent="0.3">
      <c r="A5" s="5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">
      <c r="A6" s="6" t="s">
        <v>2052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">
      <c r="A7" s="6" t="s">
        <v>2068</v>
      </c>
      <c r="B7" s="7"/>
      <c r="C7" s="7"/>
      <c r="D7" s="7"/>
      <c r="E7" s="7">
        <v>4</v>
      </c>
      <c r="F7" s="7">
        <v>4</v>
      </c>
    </row>
    <row r="8" spans="1:6" x14ac:dyDescent="0.3">
      <c r="A8" s="6" t="s">
        <v>2045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">
      <c r="A9" s="6" t="s">
        <v>2047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">
      <c r="A10" s="6" t="s">
        <v>2046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">
      <c r="A11" s="6" t="s">
        <v>2056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">
      <c r="A12" s="6" t="s">
        <v>2037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">
      <c r="A13" s="6" t="s">
        <v>2048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">
      <c r="A14" s="6" t="s">
        <v>2061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">
      <c r="A15" s="6" t="s">
        <v>2060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">
      <c r="A16" s="6" t="s">
        <v>2064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">
      <c r="A17" s="6" t="s">
        <v>2051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">
      <c r="A18" s="6" t="s">
        <v>2058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">
      <c r="A19" s="6" t="s">
        <v>2043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">
      <c r="A20" s="6" t="s">
        <v>2059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">
      <c r="A21" s="6" t="s">
        <v>2039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">
      <c r="A22" s="6" t="s">
        <v>2066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">
      <c r="A23" s="6" t="s">
        <v>2055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">
      <c r="A24" s="6" t="s">
        <v>2063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">
      <c r="A25" s="6" t="s">
        <v>2062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">
      <c r="A26" s="6" t="s">
        <v>2054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">
      <c r="A27" s="6" t="s">
        <v>2049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">
      <c r="A28" s="6" t="s">
        <v>2041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">
      <c r="A29" s="6" t="s">
        <v>2065</v>
      </c>
      <c r="B29" s="7"/>
      <c r="C29" s="7"/>
      <c r="D29" s="7"/>
      <c r="E29" s="7">
        <v>3</v>
      </c>
      <c r="F29" s="7">
        <v>3</v>
      </c>
    </row>
    <row r="30" spans="1:6" x14ac:dyDescent="0.3">
      <c r="A30" s="6" t="s">
        <v>2030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2" sqref="G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customWidth="1"/>
    <col min="4" max="4" width="9.19921875" customWidth="1"/>
    <col min="5" max="6" width="10.8984375" bestFit="1" customWidth="1"/>
  </cols>
  <sheetData>
    <row r="1" spans="1:5" x14ac:dyDescent="0.3">
      <c r="A1" s="5" t="s">
        <v>2034</v>
      </c>
      <c r="B1" t="s">
        <v>2033</v>
      </c>
    </row>
    <row r="2" spans="1:5" x14ac:dyDescent="0.3">
      <c r="A2" s="5" t="s">
        <v>2073</v>
      </c>
      <c r="B2" t="s">
        <v>2033</v>
      </c>
    </row>
    <row r="4" spans="1:5" x14ac:dyDescent="0.3">
      <c r="A4" s="5" t="s">
        <v>2032</v>
      </c>
      <c r="B4" s="5" t="s">
        <v>2031</v>
      </c>
    </row>
    <row r="5" spans="1:5" x14ac:dyDescent="0.3">
      <c r="A5" s="5" t="s">
        <v>2029</v>
      </c>
      <c r="B5" t="s">
        <v>74</v>
      </c>
      <c r="C5" t="s">
        <v>14</v>
      </c>
      <c r="D5" t="s">
        <v>20</v>
      </c>
      <c r="E5" t="s">
        <v>2030</v>
      </c>
    </row>
    <row r="6" spans="1:5" x14ac:dyDescent="0.3">
      <c r="A6" s="6" t="s">
        <v>2074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3">
      <c r="A7" s="6" t="s">
        <v>2075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3">
      <c r="A8" s="6" t="s">
        <v>2076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3">
      <c r="A9" s="6" t="s">
        <v>2077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3">
      <c r="A10" s="6" t="s">
        <v>2078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3">
      <c r="A11" s="6" t="s">
        <v>2079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3">
      <c r="A12" s="6" t="s">
        <v>2080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3">
      <c r="A13" s="6" t="s">
        <v>2081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3">
      <c r="A14" s="6" t="s">
        <v>2082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3">
      <c r="A15" s="6" t="s">
        <v>2083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3">
      <c r="A16" s="6" t="s">
        <v>2084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3">
      <c r="A17" s="6" t="s">
        <v>2085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3">
      <c r="A18" s="6" t="s">
        <v>2030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90" zoomScaleNormal="90" workbookViewId="0">
      <selection activeCell="I27" sqref="I27"/>
    </sheetView>
  </sheetViews>
  <sheetFormatPr defaultRowHeight="15.6" x14ac:dyDescent="0.3"/>
  <cols>
    <col min="1" max="1" width="28.5976562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s="10" t="s">
        <v>2097</v>
      </c>
      <c r="B1" s="10" t="s">
        <v>2098</v>
      </c>
      <c r="C1" s="10" t="s">
        <v>2099</v>
      </c>
      <c r="D1" s="10" t="s">
        <v>2100</v>
      </c>
      <c r="E1" s="10" t="s">
        <v>2101</v>
      </c>
      <c r="F1" s="10" t="s">
        <v>2102</v>
      </c>
      <c r="G1" s="10" t="s">
        <v>2103</v>
      </c>
      <c r="H1" s="10" t="s">
        <v>2104</v>
      </c>
    </row>
    <row r="2" spans="1:8" x14ac:dyDescent="0.3">
      <c r="A2" s="11" t="s">
        <v>2086</v>
      </c>
      <c r="B2" s="12">
        <f>COUNTIFS(Crowdfunding!$D$3:$D$1002,"&lt;1000",Crowdfunding!$G$3:$G$1002,"successful")</f>
        <v>30</v>
      </c>
      <c r="C2" s="12">
        <f>COUNTIFS(Crowdfunding!$D$3:$D$1002,"&lt;1000",Crowdfunding!$G$3:$G$1002,"failed")</f>
        <v>20</v>
      </c>
      <c r="D2" s="12">
        <f>COUNTIFS(Crowdfunding!$D$3:$D$1002,"&lt;1000",Crowdfunding!$G$3:$G$1002,"canceled")</f>
        <v>1</v>
      </c>
      <c r="E2" s="12">
        <f>B2+C2+D2</f>
        <v>51</v>
      </c>
      <c r="F2" s="13">
        <f>B2/$E$2</f>
        <v>0.58823529411764708</v>
      </c>
      <c r="G2" s="13">
        <f t="shared" ref="G2:H2" si="0">C2/$E$2</f>
        <v>0.39215686274509803</v>
      </c>
      <c r="H2" s="13">
        <f t="shared" si="0"/>
        <v>1.9607843137254902E-2</v>
      </c>
    </row>
    <row r="3" spans="1:8" x14ac:dyDescent="0.3">
      <c r="A3" s="11" t="s">
        <v>2087</v>
      </c>
      <c r="B3" s="12">
        <f>COUNTIFS(Crowdfunding!$D$3:$D$1002,"&gt;="&amp;1000, Crowdfunding!$D$3:$D$1002,"&lt;"&amp;4999,Crowdfunding!$G$3:$G$1002,"successful")</f>
        <v>191</v>
      </c>
      <c r="C3" s="12">
        <f>COUNTIFS(Crowdfunding!$D$3:$D$1002,"&gt;="&amp;1000, Crowdfunding!$D$3:$D$1002,"&lt;"&amp;4999,Crowdfunding!$G$3:$G$1002,"failed")</f>
        <v>38</v>
      </c>
      <c r="D3" s="12">
        <f>COUNTIFS(Crowdfunding!$D$3:$D$1002,"&gt;="&amp;1000, Crowdfunding!$D$3:$D$1002,"&lt;"&amp;4999,Crowdfunding!$G$3:$G$1002,"canceled")</f>
        <v>2</v>
      </c>
      <c r="E3" s="12">
        <f t="shared" ref="E3:E13" si="1">B3+C3+D3</f>
        <v>231</v>
      </c>
      <c r="F3" s="13">
        <f>B3/$E$3</f>
        <v>0.82683982683982682</v>
      </c>
      <c r="G3" s="13">
        <f t="shared" ref="G3:H3" si="2">C3/$E$3</f>
        <v>0.16450216450216451</v>
      </c>
      <c r="H3" s="13">
        <f t="shared" si="2"/>
        <v>8.658008658008658E-3</v>
      </c>
    </row>
    <row r="4" spans="1:8" x14ac:dyDescent="0.3">
      <c r="A4" s="11" t="s">
        <v>2088</v>
      </c>
      <c r="B4" s="12">
        <f>COUNTIFS(Crowdfunding!$D$3:$D$1002,"&gt;="&amp;5000, Crowdfunding!$D$3:$D$1002,"&lt;"&amp;9999,Crowdfunding!$G$3:$G$1002,"successful")</f>
        <v>164</v>
      </c>
      <c r="C4" s="12">
        <f>COUNTIFS(Crowdfunding!$D$3:$D$1002,"&gt;="&amp;5000, Crowdfunding!$D$3:$D$1002,"&lt;"&amp;9999,Crowdfunding!$G$3:$G$1002,"Failed")</f>
        <v>126</v>
      </c>
      <c r="D4" s="12">
        <f>COUNTIFS(Crowdfunding!$D$3:$D$1002,"&gt;="&amp;5000, Crowdfunding!$D$3:$D$1002,"&lt;"&amp;9999,Crowdfunding!$G$3:$G$1002,"canceled")</f>
        <v>25</v>
      </c>
      <c r="E4" s="12">
        <f t="shared" si="1"/>
        <v>315</v>
      </c>
      <c r="F4" s="13">
        <f>B4/$E$4</f>
        <v>0.52063492063492067</v>
      </c>
      <c r="G4" s="13">
        <f t="shared" ref="G4:H4" si="3">C4/$E$4</f>
        <v>0.4</v>
      </c>
      <c r="H4" s="13">
        <f t="shared" si="3"/>
        <v>7.9365079365079361E-2</v>
      </c>
    </row>
    <row r="5" spans="1:8" x14ac:dyDescent="0.3">
      <c r="A5" s="11" t="s">
        <v>2089</v>
      </c>
      <c r="B5" s="12">
        <f>COUNTIFS(Crowdfunding!$D$3:$D$1002,"&gt;="&amp;10000, Crowdfunding!$D$3:$D$1002,"&lt;"&amp;14999,Crowdfunding!$G$3:$G$1002,"successful")</f>
        <v>4</v>
      </c>
      <c r="C5" s="12">
        <f>COUNTIFS(Crowdfunding!$D$3:$D$1002,"&gt;="&amp;10000, Crowdfunding!$D$3:$D$1002,"&lt;"&amp;14999,Crowdfunding!$G$3:$G$1002,"Failed")</f>
        <v>5</v>
      </c>
      <c r="D5" s="12">
        <f>COUNTIFS(Crowdfunding!$D$3:$D$1002,"&gt;="&amp;10000, Crowdfunding!$D$3:$D$1002,"&lt;"&amp;14999,Crowdfunding!$G$3:$G$1002,"canceled")</f>
        <v>0</v>
      </c>
      <c r="E5" s="12">
        <f t="shared" si="1"/>
        <v>9</v>
      </c>
      <c r="F5" s="13">
        <f>B5/$E$5</f>
        <v>0.44444444444444442</v>
      </c>
      <c r="G5" s="13">
        <f t="shared" ref="G5:H5" si="4">C5/$E$5</f>
        <v>0.55555555555555558</v>
      </c>
      <c r="H5" s="13">
        <f t="shared" si="4"/>
        <v>0</v>
      </c>
    </row>
    <row r="6" spans="1:8" x14ac:dyDescent="0.3">
      <c r="A6" s="11" t="s">
        <v>2090</v>
      </c>
      <c r="B6" s="12">
        <f>COUNTIFS(Crowdfunding!$D$3:$D$1002,"&gt;="&amp;15000, Crowdfunding!$D$3:$D$1002,"&lt;"&amp;19999,Crowdfunding!$G$3:$G$1002,"successful")</f>
        <v>10</v>
      </c>
      <c r="C6" s="12">
        <f>COUNTIFS(Crowdfunding!$D$3:$D$1002,"&gt;="&amp;15000, Crowdfunding!$D$3:$D$1002,"&lt;"&amp;19999,Crowdfunding!$G$3:$G$1002,"Failed")</f>
        <v>0</v>
      </c>
      <c r="D6" s="12">
        <f>COUNTIFS(Crowdfunding!$D$3:$D$1002,"&gt;="&amp;15000, Crowdfunding!$D$3:$D$1002,"&lt;"&amp;19999,Crowdfunding!$G$3:$G$1002,"canceled")</f>
        <v>0</v>
      </c>
      <c r="E6" s="12">
        <f t="shared" si="1"/>
        <v>10</v>
      </c>
      <c r="F6" s="13">
        <f>B6/$E$6</f>
        <v>1</v>
      </c>
      <c r="G6" s="13">
        <f t="shared" ref="G6:H6" si="5">C6/$E$6</f>
        <v>0</v>
      </c>
      <c r="H6" s="13">
        <f t="shared" si="5"/>
        <v>0</v>
      </c>
    </row>
    <row r="7" spans="1:8" x14ac:dyDescent="0.3">
      <c r="A7" s="11" t="s">
        <v>2091</v>
      </c>
      <c r="B7" s="12">
        <f>COUNTIFS(Crowdfunding!$D$3:$D$1002,"&gt;="&amp;20000, Crowdfunding!$D$3:$D$1002,"&lt;"&amp;24999,Crowdfunding!$G$3:$G$1002,"successful")</f>
        <v>7</v>
      </c>
      <c r="C7" s="12">
        <f>COUNTIFS(Crowdfunding!$D$3:$D$1002,"&gt;="&amp;20000, Crowdfunding!$D$3:$D$1002,"&lt;"&amp;24999,Crowdfunding!$G$3:$G$1002,"Failed")</f>
        <v>0</v>
      </c>
      <c r="D7" s="12">
        <f>COUNTIFS(Crowdfunding!$D$3:$D$1002,"&gt;="&amp;20000, Crowdfunding!$D$3:$D$1002,"&lt;"&amp;24999,Crowdfunding!$G$3:$G$1002,"canceled")</f>
        <v>0</v>
      </c>
      <c r="E7" s="12">
        <f t="shared" si="1"/>
        <v>7</v>
      </c>
      <c r="F7" s="13">
        <f>B7/$E$7</f>
        <v>1</v>
      </c>
      <c r="G7" s="13">
        <f t="shared" ref="G7:H7" si="6">C7/$E$7</f>
        <v>0</v>
      </c>
      <c r="H7" s="13">
        <f t="shared" si="6"/>
        <v>0</v>
      </c>
    </row>
    <row r="8" spans="1:8" x14ac:dyDescent="0.3">
      <c r="A8" s="11" t="s">
        <v>2092</v>
      </c>
      <c r="B8" s="12">
        <f>COUNTIFS(Crowdfunding!$D$3:$D$1002,"&gt;="&amp;25000, Crowdfunding!$D$3:$D$1002,"&lt;"&amp;29999,Crowdfunding!$G$3:$G$1002,"successful")</f>
        <v>11</v>
      </c>
      <c r="C8" s="12">
        <f>COUNTIFS(Crowdfunding!$D$3:$D$1002,"&gt;="&amp;25000, Crowdfunding!$D$3:$D$1002,"&lt;"&amp;29999,Crowdfunding!$G$3:$G$1002,"Failed")</f>
        <v>3</v>
      </c>
      <c r="D8" s="12">
        <f>COUNTIFS(Crowdfunding!$D$3:$D$1002,"&gt;="&amp;25000, Crowdfunding!$D$3:$D$1002,"&lt;"&amp;29999,Crowdfunding!$G$3:$G$1002,"canceled")</f>
        <v>0</v>
      </c>
      <c r="E8" s="12">
        <f t="shared" si="1"/>
        <v>14</v>
      </c>
      <c r="F8" s="13">
        <f>B8/$E$8</f>
        <v>0.7857142857142857</v>
      </c>
      <c r="G8" s="13">
        <f t="shared" ref="G8:H8" si="7">C8/$E$8</f>
        <v>0.21428571428571427</v>
      </c>
      <c r="H8" s="13">
        <f t="shared" si="7"/>
        <v>0</v>
      </c>
    </row>
    <row r="9" spans="1:8" x14ac:dyDescent="0.3">
      <c r="A9" s="11" t="s">
        <v>2093</v>
      </c>
      <c r="B9" s="12">
        <f>COUNTIFS(Crowdfunding!$D$3:$D$1002,"&gt;="&amp;30000, Crowdfunding!$D$3:$D$1002,"&lt;"&amp;34999,Crowdfunding!$G$3:$G$1002,"successful")</f>
        <v>7</v>
      </c>
      <c r="C9" s="12">
        <f>COUNTIFS(Crowdfunding!$D$3:$D$1002,"&gt;="&amp;30000, Crowdfunding!$D$3:$D$1002,"&lt;"&amp;34999,Crowdfunding!$G$3:$G$1002,"Failed")</f>
        <v>0</v>
      </c>
      <c r="D9" s="12">
        <f>COUNTIFS(Crowdfunding!$D$3:$D$1002,"&gt;="&amp;30000, Crowdfunding!$D$3:$D$1002,"&lt;"&amp;34999,Crowdfunding!$G$3:$G$1002,"canceled")</f>
        <v>0</v>
      </c>
      <c r="E9" s="12">
        <f t="shared" si="1"/>
        <v>7</v>
      </c>
      <c r="F9" s="13">
        <f>B9/$E$9</f>
        <v>1</v>
      </c>
      <c r="G9" s="13">
        <f t="shared" ref="G9:H9" si="8">C9/$E$9</f>
        <v>0</v>
      </c>
      <c r="H9" s="13">
        <f t="shared" si="8"/>
        <v>0</v>
      </c>
    </row>
    <row r="10" spans="1:8" x14ac:dyDescent="0.3">
      <c r="A10" s="11" t="s">
        <v>2094</v>
      </c>
      <c r="B10" s="12">
        <f>COUNTIFS(Crowdfunding!$D$3:$D$1002,"&gt;="&amp;35000, Crowdfunding!$D$3:$D$1002,"&lt;"&amp;39999,Crowdfunding!$G$3:$G$1002,"successful")</f>
        <v>8</v>
      </c>
      <c r="C10" s="12">
        <f>COUNTIFS(Crowdfunding!$D$3:$D$1002,"&gt;="&amp;35000, Crowdfunding!$D$3:$D$1002,"&lt;"&amp;39999,Crowdfunding!$G$3:$G$1002,"Failed")</f>
        <v>3</v>
      </c>
      <c r="D10" s="12">
        <f>COUNTIFS(Crowdfunding!$D$3:$D$1002,"&gt;="&amp;35000, Crowdfunding!$D$3:$D$1002,"&lt;"&amp;39999,Crowdfunding!$G$3:$G$1002,"canceled")</f>
        <v>1</v>
      </c>
      <c r="E10" s="12">
        <f t="shared" si="1"/>
        <v>12</v>
      </c>
      <c r="F10" s="13">
        <f>B10/$E$10</f>
        <v>0.66666666666666663</v>
      </c>
      <c r="G10" s="13">
        <f t="shared" ref="G10:H10" si="9">C10/$E$10</f>
        <v>0.25</v>
      </c>
      <c r="H10" s="13">
        <f t="shared" si="9"/>
        <v>8.3333333333333329E-2</v>
      </c>
    </row>
    <row r="11" spans="1:8" x14ac:dyDescent="0.3">
      <c r="A11" s="11" t="s">
        <v>2095</v>
      </c>
      <c r="B11" s="12">
        <f>COUNTIFS(Crowdfunding!$D$3:$D$1002,"&gt;="&amp;40000, Crowdfunding!$D$3:$D$1002,"&lt;"&amp;44999,Crowdfunding!$G$3:$G$1002,"successful")</f>
        <v>11</v>
      </c>
      <c r="C11" s="12">
        <f>COUNTIFS(Crowdfunding!$D$3:$D$1002,"&gt;="&amp;40000, Crowdfunding!$D$3:$D$1002,"&lt;"&amp;44999,Crowdfunding!$G$3:$G$1002,"Failed")</f>
        <v>3</v>
      </c>
      <c r="D11" s="12">
        <f>COUNTIFS(Crowdfunding!$D$3:$D$1002,"&gt;="&amp;40000, Crowdfunding!$D$3:$D$1002,"&lt;"&amp;44999,Crowdfunding!$G$3:$G$1002,"canceled")</f>
        <v>0</v>
      </c>
      <c r="E11" s="12">
        <f t="shared" si="1"/>
        <v>14</v>
      </c>
      <c r="F11" s="13">
        <f>B11/$E$11</f>
        <v>0.7857142857142857</v>
      </c>
      <c r="G11" s="13">
        <f t="shared" ref="G11:H11" si="10">C11/$E$11</f>
        <v>0.21428571428571427</v>
      </c>
      <c r="H11" s="13">
        <f t="shared" si="10"/>
        <v>0</v>
      </c>
    </row>
    <row r="12" spans="1:8" x14ac:dyDescent="0.3">
      <c r="A12" s="11" t="s">
        <v>2096</v>
      </c>
      <c r="B12" s="12">
        <f>COUNTIFS(Crowdfunding!$D$3:$D$1002,"&gt;="&amp;45000, Crowdfunding!$D$3:$D$1002,"&lt;"&amp;49999,Crowdfunding!$G$3:$G$1002,"successful")</f>
        <v>8</v>
      </c>
      <c r="C12" s="12">
        <f>COUNTIFS(Crowdfunding!$D$3:$D$1002,"&gt;="&amp;45000, Crowdfunding!$D$3:$D$1002,"&lt;"&amp;49999,Crowdfunding!$G$3:$G$1002,"Failed")</f>
        <v>3</v>
      </c>
      <c r="D12" s="12">
        <f>COUNTIFS(Crowdfunding!$D$3:$D$1002,"&gt;="&amp;45000, Crowdfunding!$D$3:$D$1002,"&lt;"&amp;49999,Crowdfunding!$G$3:$G$1002,"canceled")</f>
        <v>0</v>
      </c>
      <c r="E12" s="12">
        <f t="shared" si="1"/>
        <v>11</v>
      </c>
      <c r="F12" s="13">
        <f>B12/$E$12</f>
        <v>0.72727272727272729</v>
      </c>
      <c r="G12" s="13">
        <f t="shared" ref="G12:H12" si="11">C12/$E$12</f>
        <v>0.27272727272727271</v>
      </c>
      <c r="H12" s="13">
        <f t="shared" si="11"/>
        <v>0</v>
      </c>
    </row>
    <row r="13" spans="1:8" x14ac:dyDescent="0.3">
      <c r="A13" s="14" t="s">
        <v>2105</v>
      </c>
      <c r="B13" s="12">
        <f>COUNTIFS(Crowdfunding!$D$3:$D$1002,"&gt;50000",Crowdfunding!$G$3:$G$1002,"successful")</f>
        <v>114</v>
      </c>
      <c r="C13" s="12">
        <f>COUNTIFS(Crowdfunding!$D$3:$D$1002,"&gt;50000",Crowdfunding!$G$3:$G$1002,"Failed")</f>
        <v>163</v>
      </c>
      <c r="D13" s="12">
        <f>COUNTIFS(Crowdfunding!$D$3:$D$1002,"&gt;50000",Crowdfunding!$G$3:$G$1002,"canceled")</f>
        <v>28</v>
      </c>
      <c r="E13" s="12">
        <f t="shared" si="1"/>
        <v>305</v>
      </c>
      <c r="F13" s="13">
        <f>B13/$E$13</f>
        <v>0.3737704918032787</v>
      </c>
      <c r="G13" s="13">
        <f t="shared" ref="G13:H13" si="12">C13/$E$13</f>
        <v>0.53442622950819674</v>
      </c>
      <c r="H13" s="13">
        <f t="shared" si="12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6"/>
  <sheetViews>
    <sheetView workbookViewId="0">
      <selection activeCell="H14" sqref="H14"/>
    </sheetView>
  </sheetViews>
  <sheetFormatPr defaultRowHeight="15.6" x14ac:dyDescent="0.3"/>
  <cols>
    <col min="2" max="2" width="9.296875" bestFit="1" customWidth="1"/>
    <col min="3" max="3" width="13.09765625" bestFit="1" customWidth="1"/>
    <col min="6" max="6" width="13.19921875" bestFit="1" customWidth="1"/>
    <col min="8" max="8" width="39.3984375" bestFit="1" customWidth="1"/>
    <col min="9" max="9" width="12.59765625" customWidth="1"/>
    <col min="10" max="10" width="13.19921875" customWidth="1"/>
  </cols>
  <sheetData>
    <row r="1" spans="2:10" x14ac:dyDescent="0.3">
      <c r="B1" s="15" t="s">
        <v>2106</v>
      </c>
      <c r="C1" s="15" t="s">
        <v>5</v>
      </c>
      <c r="D1" s="12"/>
      <c r="E1" s="15" t="s">
        <v>2106</v>
      </c>
      <c r="F1" s="15" t="s">
        <v>5</v>
      </c>
      <c r="H1" s="20" t="s">
        <v>2113</v>
      </c>
      <c r="I1" s="19" t="s">
        <v>2106</v>
      </c>
      <c r="J1" s="19"/>
    </row>
    <row r="2" spans="2:10" x14ac:dyDescent="0.3">
      <c r="B2" t="s">
        <v>20</v>
      </c>
      <c r="C2">
        <v>158</v>
      </c>
      <c r="D2" s="12"/>
      <c r="E2" t="s">
        <v>14</v>
      </c>
      <c r="F2">
        <v>0</v>
      </c>
      <c r="H2" s="21"/>
      <c r="I2" s="15" t="s">
        <v>2111</v>
      </c>
      <c r="J2" s="15" t="s">
        <v>2112</v>
      </c>
    </row>
    <row r="3" spans="2:10" x14ac:dyDescent="0.3">
      <c r="B3" t="s">
        <v>20</v>
      </c>
      <c r="C3">
        <v>1425</v>
      </c>
      <c r="D3" s="12"/>
      <c r="E3" t="s">
        <v>14</v>
      </c>
      <c r="F3">
        <v>24</v>
      </c>
      <c r="H3" s="12" t="s">
        <v>2107</v>
      </c>
      <c r="I3" s="16">
        <f>AVERAGE(C2:C566)</f>
        <v>851.14690265486729</v>
      </c>
      <c r="J3" s="16">
        <f>AVERAGE(F2:F365)</f>
        <v>585.61538461538464</v>
      </c>
    </row>
    <row r="4" spans="2:10" x14ac:dyDescent="0.3">
      <c r="B4" t="s">
        <v>20</v>
      </c>
      <c r="C4">
        <v>174</v>
      </c>
      <c r="D4" s="12"/>
      <c r="E4" t="s">
        <v>14</v>
      </c>
      <c r="F4">
        <v>53</v>
      </c>
      <c r="H4" s="12" t="s">
        <v>2114</v>
      </c>
      <c r="I4" s="16">
        <f>MEDIAN(C2:C566)</f>
        <v>201</v>
      </c>
      <c r="J4" s="16">
        <f>MEDIAN(F2:F365)</f>
        <v>114.5</v>
      </c>
    </row>
    <row r="5" spans="2:10" x14ac:dyDescent="0.3">
      <c r="B5" t="s">
        <v>20</v>
      </c>
      <c r="C5">
        <v>227</v>
      </c>
      <c r="D5" s="12"/>
      <c r="E5" t="s">
        <v>14</v>
      </c>
      <c r="F5">
        <v>18</v>
      </c>
      <c r="H5" s="12" t="s">
        <v>2108</v>
      </c>
      <c r="I5" s="16">
        <f>MIN(C2:C566)</f>
        <v>16</v>
      </c>
      <c r="J5" s="16">
        <f>MIN(F2:F365)</f>
        <v>0</v>
      </c>
    </row>
    <row r="6" spans="2:10" x14ac:dyDescent="0.3">
      <c r="B6" t="s">
        <v>20</v>
      </c>
      <c r="C6">
        <v>220</v>
      </c>
      <c r="D6" s="12"/>
      <c r="E6" t="s">
        <v>14</v>
      </c>
      <c r="F6">
        <v>44</v>
      </c>
      <c r="H6" s="12" t="s">
        <v>2109</v>
      </c>
      <c r="I6" s="16">
        <f>MAX(C2:C566)</f>
        <v>7295</v>
      </c>
      <c r="J6" s="16">
        <f>MAX(F2:F365)</f>
        <v>6080</v>
      </c>
    </row>
    <row r="7" spans="2:10" x14ac:dyDescent="0.3">
      <c r="B7" t="s">
        <v>20</v>
      </c>
      <c r="C7">
        <v>98</v>
      </c>
      <c r="D7" s="12"/>
      <c r="E7" t="s">
        <v>14</v>
      </c>
      <c r="F7">
        <v>27</v>
      </c>
      <c r="H7" s="12" t="s">
        <v>2115</v>
      </c>
      <c r="I7" s="16">
        <f>_xlfn.VAR.P(C2:C566)</f>
        <v>1603373.7324019109</v>
      </c>
      <c r="J7" s="16">
        <f>_xlfn.VAR.S(F2:F365)</f>
        <v>924113.45496927318</v>
      </c>
    </row>
    <row r="8" spans="2:10" x14ac:dyDescent="0.3">
      <c r="B8" t="s">
        <v>20</v>
      </c>
      <c r="C8">
        <v>100</v>
      </c>
      <c r="D8" s="12"/>
      <c r="E8" t="s">
        <v>14</v>
      </c>
      <c r="F8">
        <v>55</v>
      </c>
      <c r="H8" s="12" t="s">
        <v>2110</v>
      </c>
      <c r="I8" s="16">
        <f>_xlfn.STDEV.P(C2:C566)</f>
        <v>1266.2439466397898</v>
      </c>
      <c r="J8" s="16">
        <f>_xlfn.STDEV.S(F2:F365)</f>
        <v>961.30819978260524</v>
      </c>
    </row>
    <row r="9" spans="2:10" x14ac:dyDescent="0.3">
      <c r="B9" t="s">
        <v>20</v>
      </c>
      <c r="C9">
        <v>1249</v>
      </c>
      <c r="D9" s="12"/>
      <c r="E9" t="s">
        <v>14</v>
      </c>
      <c r="F9">
        <v>200</v>
      </c>
    </row>
    <row r="10" spans="2:10" x14ac:dyDescent="0.3">
      <c r="B10" t="s">
        <v>20</v>
      </c>
      <c r="C10">
        <v>1396</v>
      </c>
      <c r="D10" s="12"/>
      <c r="E10" t="s">
        <v>14</v>
      </c>
      <c r="F10">
        <v>452</v>
      </c>
    </row>
    <row r="11" spans="2:10" x14ac:dyDescent="0.3">
      <c r="B11" t="s">
        <v>20</v>
      </c>
      <c r="C11">
        <v>890</v>
      </c>
      <c r="D11" s="12"/>
      <c r="E11" t="s">
        <v>14</v>
      </c>
      <c r="F11">
        <v>674</v>
      </c>
    </row>
    <row r="12" spans="2:10" x14ac:dyDescent="0.3">
      <c r="B12" t="s">
        <v>20</v>
      </c>
      <c r="C12">
        <v>142</v>
      </c>
      <c r="D12" s="12"/>
      <c r="E12" t="s">
        <v>14</v>
      </c>
      <c r="F12">
        <v>558</v>
      </c>
    </row>
    <row r="13" spans="2:10" x14ac:dyDescent="0.3">
      <c r="B13" t="s">
        <v>20</v>
      </c>
      <c r="C13">
        <v>2673</v>
      </c>
      <c r="D13" s="12"/>
      <c r="E13" t="s">
        <v>14</v>
      </c>
      <c r="F13">
        <v>15</v>
      </c>
    </row>
    <row r="14" spans="2:10" x14ac:dyDescent="0.3">
      <c r="B14" t="s">
        <v>20</v>
      </c>
      <c r="C14">
        <v>163</v>
      </c>
      <c r="D14" s="12"/>
      <c r="E14" t="s">
        <v>14</v>
      </c>
      <c r="F14">
        <v>2307</v>
      </c>
    </row>
    <row r="15" spans="2:10" x14ac:dyDescent="0.3">
      <c r="B15" t="s">
        <v>20</v>
      </c>
      <c r="C15">
        <v>2220</v>
      </c>
      <c r="D15" s="12"/>
      <c r="E15" t="s">
        <v>14</v>
      </c>
      <c r="F15">
        <v>88</v>
      </c>
    </row>
    <row r="16" spans="2:10" x14ac:dyDescent="0.3">
      <c r="B16" t="s">
        <v>20</v>
      </c>
      <c r="C16">
        <v>1606</v>
      </c>
      <c r="D16" s="12"/>
      <c r="E16" t="s">
        <v>14</v>
      </c>
      <c r="F16">
        <v>48</v>
      </c>
    </row>
    <row r="17" spans="2:6" x14ac:dyDescent="0.3">
      <c r="B17" t="s">
        <v>20</v>
      </c>
      <c r="C17">
        <v>129</v>
      </c>
      <c r="D17" s="12"/>
      <c r="E17" t="s">
        <v>14</v>
      </c>
      <c r="F17">
        <v>1</v>
      </c>
    </row>
    <row r="18" spans="2:6" x14ac:dyDescent="0.3">
      <c r="B18" t="s">
        <v>20</v>
      </c>
      <c r="C18">
        <v>226</v>
      </c>
      <c r="D18" s="12"/>
      <c r="E18" t="s">
        <v>14</v>
      </c>
      <c r="F18">
        <v>1467</v>
      </c>
    </row>
    <row r="19" spans="2:6" x14ac:dyDescent="0.3">
      <c r="B19" t="s">
        <v>20</v>
      </c>
      <c r="C19">
        <v>5419</v>
      </c>
      <c r="D19" s="12"/>
      <c r="E19" t="s">
        <v>14</v>
      </c>
      <c r="F19">
        <v>75</v>
      </c>
    </row>
    <row r="20" spans="2:6" x14ac:dyDescent="0.3">
      <c r="B20" t="s">
        <v>20</v>
      </c>
      <c r="C20">
        <v>165</v>
      </c>
      <c r="D20" s="12"/>
      <c r="E20" t="s">
        <v>14</v>
      </c>
      <c r="F20">
        <v>120</v>
      </c>
    </row>
    <row r="21" spans="2:6" x14ac:dyDescent="0.3">
      <c r="B21" t="s">
        <v>20</v>
      </c>
      <c r="C21">
        <v>1965</v>
      </c>
      <c r="D21" s="12"/>
      <c r="E21" t="s">
        <v>14</v>
      </c>
      <c r="F21">
        <v>2253</v>
      </c>
    </row>
    <row r="22" spans="2:6" x14ac:dyDescent="0.3">
      <c r="B22" t="s">
        <v>20</v>
      </c>
      <c r="C22">
        <v>16</v>
      </c>
      <c r="D22" s="12"/>
      <c r="E22" t="s">
        <v>14</v>
      </c>
      <c r="F22">
        <v>5</v>
      </c>
    </row>
    <row r="23" spans="2:6" x14ac:dyDescent="0.3">
      <c r="B23" t="s">
        <v>20</v>
      </c>
      <c r="C23">
        <v>107</v>
      </c>
      <c r="D23" s="12"/>
      <c r="E23" t="s">
        <v>14</v>
      </c>
      <c r="F23">
        <v>38</v>
      </c>
    </row>
    <row r="24" spans="2:6" x14ac:dyDescent="0.3">
      <c r="B24" t="s">
        <v>20</v>
      </c>
      <c r="C24">
        <v>134</v>
      </c>
      <c r="D24" s="12"/>
      <c r="E24" t="s">
        <v>14</v>
      </c>
      <c r="F24">
        <v>12</v>
      </c>
    </row>
    <row r="25" spans="2:6" x14ac:dyDescent="0.3">
      <c r="B25" t="s">
        <v>20</v>
      </c>
      <c r="C25">
        <v>198</v>
      </c>
      <c r="D25" s="12"/>
      <c r="E25" t="s">
        <v>14</v>
      </c>
      <c r="F25">
        <v>1684</v>
      </c>
    </row>
    <row r="26" spans="2:6" x14ac:dyDescent="0.3">
      <c r="B26" t="s">
        <v>20</v>
      </c>
      <c r="C26">
        <v>111</v>
      </c>
      <c r="D26" s="12"/>
      <c r="E26" t="s">
        <v>14</v>
      </c>
      <c r="F26">
        <v>56</v>
      </c>
    </row>
    <row r="27" spans="2:6" x14ac:dyDescent="0.3">
      <c r="B27" t="s">
        <v>20</v>
      </c>
      <c r="C27">
        <v>222</v>
      </c>
      <c r="D27" s="12"/>
      <c r="E27" t="s">
        <v>14</v>
      </c>
      <c r="F27">
        <v>838</v>
      </c>
    </row>
    <row r="28" spans="2:6" x14ac:dyDescent="0.3">
      <c r="B28" t="s">
        <v>20</v>
      </c>
      <c r="C28">
        <v>6212</v>
      </c>
      <c r="D28" s="12"/>
      <c r="E28" t="s">
        <v>14</v>
      </c>
      <c r="F28">
        <v>1000</v>
      </c>
    </row>
    <row r="29" spans="2:6" x14ac:dyDescent="0.3">
      <c r="B29" t="s">
        <v>20</v>
      </c>
      <c r="C29">
        <v>98</v>
      </c>
      <c r="D29" s="12"/>
      <c r="E29" t="s">
        <v>14</v>
      </c>
      <c r="F29">
        <v>1482</v>
      </c>
    </row>
    <row r="30" spans="2:6" x14ac:dyDescent="0.3">
      <c r="B30" t="s">
        <v>20</v>
      </c>
      <c r="C30">
        <v>92</v>
      </c>
      <c r="D30" s="12"/>
      <c r="E30" t="s">
        <v>14</v>
      </c>
      <c r="F30">
        <v>106</v>
      </c>
    </row>
    <row r="31" spans="2:6" x14ac:dyDescent="0.3">
      <c r="B31" t="s">
        <v>20</v>
      </c>
      <c r="C31">
        <v>149</v>
      </c>
      <c r="D31" s="12"/>
      <c r="E31" t="s">
        <v>14</v>
      </c>
      <c r="F31">
        <v>679</v>
      </c>
    </row>
    <row r="32" spans="2:6" x14ac:dyDescent="0.3">
      <c r="B32" t="s">
        <v>20</v>
      </c>
      <c r="C32">
        <v>2431</v>
      </c>
      <c r="D32" s="12"/>
      <c r="E32" t="s">
        <v>14</v>
      </c>
      <c r="F32">
        <v>1220</v>
      </c>
    </row>
    <row r="33" spans="2:6" x14ac:dyDescent="0.3">
      <c r="B33" t="s">
        <v>20</v>
      </c>
      <c r="C33">
        <v>303</v>
      </c>
      <c r="D33" s="12"/>
      <c r="E33" t="s">
        <v>14</v>
      </c>
      <c r="F33">
        <v>1</v>
      </c>
    </row>
    <row r="34" spans="2:6" x14ac:dyDescent="0.3">
      <c r="B34" t="s">
        <v>20</v>
      </c>
      <c r="C34">
        <v>209</v>
      </c>
      <c r="D34" s="12"/>
      <c r="E34" t="s">
        <v>14</v>
      </c>
      <c r="F34">
        <v>37</v>
      </c>
    </row>
    <row r="35" spans="2:6" x14ac:dyDescent="0.3">
      <c r="B35" t="s">
        <v>20</v>
      </c>
      <c r="C35">
        <v>131</v>
      </c>
      <c r="D35" s="12"/>
      <c r="E35" t="s">
        <v>14</v>
      </c>
      <c r="F35">
        <v>60</v>
      </c>
    </row>
    <row r="36" spans="2:6" x14ac:dyDescent="0.3">
      <c r="B36" t="s">
        <v>20</v>
      </c>
      <c r="C36">
        <v>164</v>
      </c>
      <c r="D36" s="12"/>
      <c r="E36" t="s">
        <v>14</v>
      </c>
      <c r="F36">
        <v>296</v>
      </c>
    </row>
    <row r="37" spans="2:6" x14ac:dyDescent="0.3">
      <c r="B37" t="s">
        <v>20</v>
      </c>
      <c r="C37">
        <v>201</v>
      </c>
      <c r="D37" s="12"/>
      <c r="E37" t="s">
        <v>14</v>
      </c>
      <c r="F37">
        <v>3304</v>
      </c>
    </row>
    <row r="38" spans="2:6" x14ac:dyDescent="0.3">
      <c r="B38" t="s">
        <v>20</v>
      </c>
      <c r="C38">
        <v>211</v>
      </c>
      <c r="D38" s="12"/>
      <c r="E38" t="s">
        <v>14</v>
      </c>
      <c r="F38">
        <v>73</v>
      </c>
    </row>
    <row r="39" spans="2:6" x14ac:dyDescent="0.3">
      <c r="B39" t="s">
        <v>20</v>
      </c>
      <c r="C39">
        <v>128</v>
      </c>
      <c r="D39" s="12"/>
      <c r="E39" t="s">
        <v>14</v>
      </c>
      <c r="F39">
        <v>3387</v>
      </c>
    </row>
    <row r="40" spans="2:6" x14ac:dyDescent="0.3">
      <c r="B40" t="s">
        <v>20</v>
      </c>
      <c r="C40">
        <v>1600</v>
      </c>
      <c r="D40" s="12"/>
      <c r="E40" t="s">
        <v>14</v>
      </c>
      <c r="F40">
        <v>662</v>
      </c>
    </row>
    <row r="41" spans="2:6" x14ac:dyDescent="0.3">
      <c r="B41" t="s">
        <v>20</v>
      </c>
      <c r="C41">
        <v>249</v>
      </c>
      <c r="D41" s="12"/>
      <c r="E41" t="s">
        <v>14</v>
      </c>
      <c r="F41">
        <v>774</v>
      </c>
    </row>
    <row r="42" spans="2:6" x14ac:dyDescent="0.3">
      <c r="B42" t="s">
        <v>20</v>
      </c>
      <c r="C42">
        <v>236</v>
      </c>
      <c r="D42" s="12"/>
      <c r="E42" t="s">
        <v>14</v>
      </c>
      <c r="F42">
        <v>672</v>
      </c>
    </row>
    <row r="43" spans="2:6" x14ac:dyDescent="0.3">
      <c r="B43" t="s">
        <v>20</v>
      </c>
      <c r="C43">
        <v>4065</v>
      </c>
      <c r="D43" s="12"/>
      <c r="E43" t="s">
        <v>14</v>
      </c>
      <c r="F43">
        <v>940</v>
      </c>
    </row>
    <row r="44" spans="2:6" x14ac:dyDescent="0.3">
      <c r="B44" t="s">
        <v>20</v>
      </c>
      <c r="C44">
        <v>246</v>
      </c>
      <c r="D44" s="12"/>
      <c r="E44" t="s">
        <v>14</v>
      </c>
      <c r="F44">
        <v>117</v>
      </c>
    </row>
    <row r="45" spans="2:6" x14ac:dyDescent="0.3">
      <c r="B45" t="s">
        <v>20</v>
      </c>
      <c r="C45">
        <v>2475</v>
      </c>
      <c r="D45" s="12"/>
      <c r="E45" t="s">
        <v>14</v>
      </c>
      <c r="F45">
        <v>115</v>
      </c>
    </row>
    <row r="46" spans="2:6" x14ac:dyDescent="0.3">
      <c r="B46" t="s">
        <v>20</v>
      </c>
      <c r="C46">
        <v>76</v>
      </c>
      <c r="D46" s="12"/>
      <c r="E46" t="s">
        <v>14</v>
      </c>
      <c r="F46">
        <v>326</v>
      </c>
    </row>
    <row r="47" spans="2:6" x14ac:dyDescent="0.3">
      <c r="B47" t="s">
        <v>20</v>
      </c>
      <c r="C47">
        <v>54</v>
      </c>
      <c r="D47" s="12"/>
      <c r="E47" t="s">
        <v>14</v>
      </c>
      <c r="F47">
        <v>1</v>
      </c>
    </row>
    <row r="48" spans="2:6" x14ac:dyDescent="0.3">
      <c r="B48" t="s">
        <v>20</v>
      </c>
      <c r="C48">
        <v>88</v>
      </c>
      <c r="D48" s="12"/>
      <c r="E48" t="s">
        <v>14</v>
      </c>
      <c r="F48">
        <v>1467</v>
      </c>
    </row>
    <row r="49" spans="2:6" x14ac:dyDescent="0.3">
      <c r="B49" t="s">
        <v>20</v>
      </c>
      <c r="C49">
        <v>85</v>
      </c>
      <c r="D49" s="12"/>
      <c r="E49" t="s">
        <v>14</v>
      </c>
      <c r="F49">
        <v>5681</v>
      </c>
    </row>
    <row r="50" spans="2:6" x14ac:dyDescent="0.3">
      <c r="B50" t="s">
        <v>20</v>
      </c>
      <c r="C50">
        <v>170</v>
      </c>
      <c r="D50" s="12"/>
      <c r="E50" t="s">
        <v>14</v>
      </c>
      <c r="F50">
        <v>1059</v>
      </c>
    </row>
    <row r="51" spans="2:6" x14ac:dyDescent="0.3">
      <c r="B51" t="s">
        <v>20</v>
      </c>
      <c r="C51">
        <v>330</v>
      </c>
      <c r="D51" s="12"/>
      <c r="E51" t="s">
        <v>14</v>
      </c>
      <c r="F51">
        <v>1194</v>
      </c>
    </row>
    <row r="52" spans="2:6" x14ac:dyDescent="0.3">
      <c r="B52" t="s">
        <v>20</v>
      </c>
      <c r="C52">
        <v>127</v>
      </c>
      <c r="D52" s="12"/>
      <c r="E52" t="s">
        <v>14</v>
      </c>
      <c r="F52">
        <v>30</v>
      </c>
    </row>
    <row r="53" spans="2:6" x14ac:dyDescent="0.3">
      <c r="B53" t="s">
        <v>20</v>
      </c>
      <c r="C53">
        <v>411</v>
      </c>
      <c r="D53" s="12"/>
      <c r="E53" t="s">
        <v>14</v>
      </c>
      <c r="F53">
        <v>75</v>
      </c>
    </row>
    <row r="54" spans="2:6" x14ac:dyDescent="0.3">
      <c r="B54" t="s">
        <v>20</v>
      </c>
      <c r="C54">
        <v>180</v>
      </c>
      <c r="D54" s="12"/>
      <c r="E54" t="s">
        <v>14</v>
      </c>
      <c r="F54">
        <v>955</v>
      </c>
    </row>
    <row r="55" spans="2:6" x14ac:dyDescent="0.3">
      <c r="B55" t="s">
        <v>20</v>
      </c>
      <c r="C55">
        <v>374</v>
      </c>
      <c r="D55" s="12"/>
      <c r="E55" t="s">
        <v>14</v>
      </c>
      <c r="F55">
        <v>67</v>
      </c>
    </row>
    <row r="56" spans="2:6" x14ac:dyDescent="0.3">
      <c r="B56" t="s">
        <v>20</v>
      </c>
      <c r="C56">
        <v>71</v>
      </c>
      <c r="D56" s="12"/>
      <c r="E56" t="s">
        <v>14</v>
      </c>
      <c r="F56">
        <v>5</v>
      </c>
    </row>
    <row r="57" spans="2:6" x14ac:dyDescent="0.3">
      <c r="B57" t="s">
        <v>20</v>
      </c>
      <c r="C57">
        <v>203</v>
      </c>
      <c r="D57" s="12"/>
      <c r="E57" t="s">
        <v>14</v>
      </c>
      <c r="F57">
        <v>26</v>
      </c>
    </row>
    <row r="58" spans="2:6" x14ac:dyDescent="0.3">
      <c r="B58" t="s">
        <v>20</v>
      </c>
      <c r="C58">
        <v>113</v>
      </c>
      <c r="D58" s="12"/>
      <c r="E58" t="s">
        <v>14</v>
      </c>
      <c r="F58">
        <v>1130</v>
      </c>
    </row>
    <row r="59" spans="2:6" x14ac:dyDescent="0.3">
      <c r="B59" t="s">
        <v>20</v>
      </c>
      <c r="C59">
        <v>96</v>
      </c>
      <c r="D59" s="12"/>
      <c r="E59" t="s">
        <v>14</v>
      </c>
      <c r="F59">
        <v>782</v>
      </c>
    </row>
    <row r="60" spans="2:6" x14ac:dyDescent="0.3">
      <c r="B60" t="s">
        <v>20</v>
      </c>
      <c r="C60">
        <v>498</v>
      </c>
      <c r="D60" s="12"/>
      <c r="E60" t="s">
        <v>14</v>
      </c>
      <c r="F60">
        <v>210</v>
      </c>
    </row>
    <row r="61" spans="2:6" x14ac:dyDescent="0.3">
      <c r="B61" t="s">
        <v>20</v>
      </c>
      <c r="C61">
        <v>180</v>
      </c>
      <c r="D61" s="12"/>
      <c r="E61" t="s">
        <v>14</v>
      </c>
      <c r="F61">
        <v>136</v>
      </c>
    </row>
    <row r="62" spans="2:6" x14ac:dyDescent="0.3">
      <c r="B62" t="s">
        <v>20</v>
      </c>
      <c r="C62">
        <v>27</v>
      </c>
      <c r="D62" s="12"/>
      <c r="E62" t="s">
        <v>14</v>
      </c>
      <c r="F62">
        <v>86</v>
      </c>
    </row>
    <row r="63" spans="2:6" x14ac:dyDescent="0.3">
      <c r="B63" t="s">
        <v>20</v>
      </c>
      <c r="C63">
        <v>2331</v>
      </c>
      <c r="D63" s="12"/>
      <c r="E63" t="s">
        <v>14</v>
      </c>
      <c r="F63">
        <v>19</v>
      </c>
    </row>
    <row r="64" spans="2:6" x14ac:dyDescent="0.3">
      <c r="B64" t="s">
        <v>20</v>
      </c>
      <c r="C64">
        <v>113</v>
      </c>
      <c r="D64" s="12"/>
      <c r="E64" t="s">
        <v>14</v>
      </c>
      <c r="F64">
        <v>886</v>
      </c>
    </row>
    <row r="65" spans="2:6" x14ac:dyDescent="0.3">
      <c r="B65" t="s">
        <v>20</v>
      </c>
      <c r="C65">
        <v>164</v>
      </c>
      <c r="D65" s="12"/>
      <c r="E65" t="s">
        <v>14</v>
      </c>
      <c r="F65">
        <v>35</v>
      </c>
    </row>
    <row r="66" spans="2:6" x14ac:dyDescent="0.3">
      <c r="B66" t="s">
        <v>20</v>
      </c>
      <c r="C66">
        <v>164</v>
      </c>
      <c r="D66" s="12"/>
      <c r="E66" t="s">
        <v>14</v>
      </c>
      <c r="F66">
        <v>24</v>
      </c>
    </row>
    <row r="67" spans="2:6" x14ac:dyDescent="0.3">
      <c r="B67" t="s">
        <v>20</v>
      </c>
      <c r="C67">
        <v>336</v>
      </c>
      <c r="D67" s="12"/>
      <c r="E67" t="s">
        <v>14</v>
      </c>
      <c r="F67">
        <v>86</v>
      </c>
    </row>
    <row r="68" spans="2:6" x14ac:dyDescent="0.3">
      <c r="B68" t="s">
        <v>20</v>
      </c>
      <c r="C68">
        <v>1917</v>
      </c>
      <c r="D68" s="12"/>
      <c r="E68" t="s">
        <v>14</v>
      </c>
      <c r="F68">
        <v>243</v>
      </c>
    </row>
    <row r="69" spans="2:6" x14ac:dyDescent="0.3">
      <c r="B69" t="s">
        <v>20</v>
      </c>
      <c r="C69">
        <v>95</v>
      </c>
      <c r="D69" s="12"/>
      <c r="E69" t="s">
        <v>14</v>
      </c>
      <c r="F69">
        <v>65</v>
      </c>
    </row>
    <row r="70" spans="2:6" x14ac:dyDescent="0.3">
      <c r="B70" t="s">
        <v>20</v>
      </c>
      <c r="C70">
        <v>147</v>
      </c>
      <c r="D70" s="12"/>
      <c r="E70" t="s">
        <v>14</v>
      </c>
      <c r="F70">
        <v>100</v>
      </c>
    </row>
    <row r="71" spans="2:6" x14ac:dyDescent="0.3">
      <c r="B71" t="s">
        <v>20</v>
      </c>
      <c r="C71">
        <v>86</v>
      </c>
      <c r="D71" s="12"/>
      <c r="E71" t="s">
        <v>14</v>
      </c>
      <c r="F71">
        <v>168</v>
      </c>
    </row>
    <row r="72" spans="2:6" x14ac:dyDescent="0.3">
      <c r="B72" t="s">
        <v>20</v>
      </c>
      <c r="C72">
        <v>83</v>
      </c>
      <c r="D72" s="12"/>
      <c r="E72" t="s">
        <v>14</v>
      </c>
      <c r="F72">
        <v>13</v>
      </c>
    </row>
    <row r="73" spans="2:6" x14ac:dyDescent="0.3">
      <c r="B73" t="s">
        <v>20</v>
      </c>
      <c r="C73">
        <v>676</v>
      </c>
      <c r="D73" s="12"/>
      <c r="E73" t="s">
        <v>14</v>
      </c>
      <c r="F73">
        <v>1</v>
      </c>
    </row>
    <row r="74" spans="2:6" x14ac:dyDescent="0.3">
      <c r="B74" t="s">
        <v>20</v>
      </c>
      <c r="C74">
        <v>361</v>
      </c>
      <c r="D74" s="12"/>
      <c r="E74" t="s">
        <v>14</v>
      </c>
      <c r="F74">
        <v>40</v>
      </c>
    </row>
    <row r="75" spans="2:6" x14ac:dyDescent="0.3">
      <c r="B75" t="s">
        <v>20</v>
      </c>
      <c r="C75">
        <v>131</v>
      </c>
      <c r="D75" s="12"/>
      <c r="E75" t="s">
        <v>14</v>
      </c>
      <c r="F75">
        <v>226</v>
      </c>
    </row>
    <row r="76" spans="2:6" x14ac:dyDescent="0.3">
      <c r="B76" t="s">
        <v>20</v>
      </c>
      <c r="C76">
        <v>126</v>
      </c>
      <c r="D76" s="12"/>
      <c r="E76" t="s">
        <v>14</v>
      </c>
      <c r="F76">
        <v>1625</v>
      </c>
    </row>
    <row r="77" spans="2:6" x14ac:dyDescent="0.3">
      <c r="B77" t="s">
        <v>20</v>
      </c>
      <c r="C77">
        <v>275</v>
      </c>
      <c r="D77" s="12"/>
      <c r="E77" t="s">
        <v>14</v>
      </c>
      <c r="F77">
        <v>143</v>
      </c>
    </row>
    <row r="78" spans="2:6" x14ac:dyDescent="0.3">
      <c r="B78" t="s">
        <v>20</v>
      </c>
      <c r="C78">
        <v>67</v>
      </c>
      <c r="D78" s="12"/>
      <c r="E78" t="s">
        <v>14</v>
      </c>
      <c r="F78">
        <v>934</v>
      </c>
    </row>
    <row r="79" spans="2:6" x14ac:dyDescent="0.3">
      <c r="B79" t="s">
        <v>20</v>
      </c>
      <c r="C79">
        <v>154</v>
      </c>
      <c r="D79" s="12"/>
      <c r="E79" t="s">
        <v>14</v>
      </c>
      <c r="F79">
        <v>17</v>
      </c>
    </row>
    <row r="80" spans="2:6" x14ac:dyDescent="0.3">
      <c r="B80" t="s">
        <v>20</v>
      </c>
      <c r="C80">
        <v>1782</v>
      </c>
      <c r="D80" s="12"/>
      <c r="E80" t="s">
        <v>14</v>
      </c>
      <c r="F80">
        <v>2179</v>
      </c>
    </row>
    <row r="81" spans="2:6" x14ac:dyDescent="0.3">
      <c r="B81" t="s">
        <v>20</v>
      </c>
      <c r="C81">
        <v>903</v>
      </c>
      <c r="D81" s="12"/>
      <c r="E81" t="s">
        <v>14</v>
      </c>
      <c r="F81">
        <v>931</v>
      </c>
    </row>
    <row r="82" spans="2:6" x14ac:dyDescent="0.3">
      <c r="B82" t="s">
        <v>20</v>
      </c>
      <c r="C82">
        <v>94</v>
      </c>
      <c r="D82" s="12"/>
      <c r="E82" t="s">
        <v>14</v>
      </c>
      <c r="F82">
        <v>92</v>
      </c>
    </row>
    <row r="83" spans="2:6" x14ac:dyDescent="0.3">
      <c r="B83" t="s">
        <v>20</v>
      </c>
      <c r="C83">
        <v>180</v>
      </c>
      <c r="D83" s="12"/>
      <c r="E83" t="s">
        <v>14</v>
      </c>
      <c r="F83">
        <v>57</v>
      </c>
    </row>
    <row r="84" spans="2:6" x14ac:dyDescent="0.3">
      <c r="B84" t="s">
        <v>20</v>
      </c>
      <c r="C84">
        <v>533</v>
      </c>
      <c r="D84" s="12"/>
      <c r="E84" t="s">
        <v>14</v>
      </c>
      <c r="F84">
        <v>41</v>
      </c>
    </row>
    <row r="85" spans="2:6" x14ac:dyDescent="0.3">
      <c r="B85" t="s">
        <v>20</v>
      </c>
      <c r="C85">
        <v>2443</v>
      </c>
      <c r="D85" s="12"/>
      <c r="E85" t="s">
        <v>14</v>
      </c>
      <c r="F85">
        <v>1</v>
      </c>
    </row>
    <row r="86" spans="2:6" x14ac:dyDescent="0.3">
      <c r="B86" t="s">
        <v>20</v>
      </c>
      <c r="C86">
        <v>89</v>
      </c>
      <c r="D86" s="12"/>
      <c r="E86" t="s">
        <v>14</v>
      </c>
      <c r="F86">
        <v>101</v>
      </c>
    </row>
    <row r="87" spans="2:6" x14ac:dyDescent="0.3">
      <c r="B87" t="s">
        <v>20</v>
      </c>
      <c r="C87">
        <v>159</v>
      </c>
      <c r="D87" s="12"/>
      <c r="E87" t="s">
        <v>14</v>
      </c>
      <c r="F87">
        <v>1335</v>
      </c>
    </row>
    <row r="88" spans="2:6" x14ac:dyDescent="0.3">
      <c r="B88" t="s">
        <v>20</v>
      </c>
      <c r="C88">
        <v>50</v>
      </c>
      <c r="D88" s="12"/>
      <c r="E88" t="s">
        <v>14</v>
      </c>
      <c r="F88">
        <v>15</v>
      </c>
    </row>
    <row r="89" spans="2:6" x14ac:dyDescent="0.3">
      <c r="B89" t="s">
        <v>20</v>
      </c>
      <c r="C89">
        <v>186</v>
      </c>
      <c r="D89" s="12"/>
      <c r="E89" t="s">
        <v>14</v>
      </c>
      <c r="F89">
        <v>454</v>
      </c>
    </row>
    <row r="90" spans="2:6" x14ac:dyDescent="0.3">
      <c r="B90" t="s">
        <v>20</v>
      </c>
      <c r="C90">
        <v>1071</v>
      </c>
      <c r="D90" s="12"/>
      <c r="E90" t="s">
        <v>14</v>
      </c>
      <c r="F90">
        <v>3182</v>
      </c>
    </row>
    <row r="91" spans="2:6" x14ac:dyDescent="0.3">
      <c r="B91" t="s">
        <v>20</v>
      </c>
      <c r="C91">
        <v>117</v>
      </c>
      <c r="D91" s="12"/>
      <c r="E91" t="s">
        <v>14</v>
      </c>
      <c r="F91">
        <v>15</v>
      </c>
    </row>
    <row r="92" spans="2:6" x14ac:dyDescent="0.3">
      <c r="B92" t="s">
        <v>20</v>
      </c>
      <c r="C92">
        <v>70</v>
      </c>
      <c r="D92" s="12"/>
      <c r="E92" t="s">
        <v>14</v>
      </c>
      <c r="F92">
        <v>133</v>
      </c>
    </row>
    <row r="93" spans="2:6" x14ac:dyDescent="0.3">
      <c r="B93" t="s">
        <v>20</v>
      </c>
      <c r="C93">
        <v>135</v>
      </c>
      <c r="D93" s="12"/>
      <c r="E93" t="s">
        <v>14</v>
      </c>
      <c r="F93">
        <v>2062</v>
      </c>
    </row>
    <row r="94" spans="2:6" x14ac:dyDescent="0.3">
      <c r="B94" t="s">
        <v>20</v>
      </c>
      <c r="C94">
        <v>768</v>
      </c>
      <c r="D94" s="12"/>
      <c r="E94" t="s">
        <v>14</v>
      </c>
      <c r="F94">
        <v>29</v>
      </c>
    </row>
    <row r="95" spans="2:6" x14ac:dyDescent="0.3">
      <c r="B95" t="s">
        <v>20</v>
      </c>
      <c r="C95">
        <v>199</v>
      </c>
      <c r="D95" s="12"/>
      <c r="E95" t="s">
        <v>14</v>
      </c>
      <c r="F95">
        <v>132</v>
      </c>
    </row>
    <row r="96" spans="2:6" x14ac:dyDescent="0.3">
      <c r="B96" t="s">
        <v>20</v>
      </c>
      <c r="C96">
        <v>107</v>
      </c>
      <c r="D96" s="12"/>
      <c r="E96" t="s">
        <v>14</v>
      </c>
      <c r="F96">
        <v>137</v>
      </c>
    </row>
    <row r="97" spans="2:6" x14ac:dyDescent="0.3">
      <c r="B97" t="s">
        <v>20</v>
      </c>
      <c r="C97">
        <v>195</v>
      </c>
      <c r="D97" s="12"/>
      <c r="E97" t="s">
        <v>14</v>
      </c>
      <c r="F97">
        <v>908</v>
      </c>
    </row>
    <row r="98" spans="2:6" x14ac:dyDescent="0.3">
      <c r="B98" t="s">
        <v>20</v>
      </c>
      <c r="C98">
        <v>3376</v>
      </c>
      <c r="D98" s="12"/>
      <c r="E98" t="s">
        <v>14</v>
      </c>
      <c r="F98">
        <v>10</v>
      </c>
    </row>
    <row r="99" spans="2:6" x14ac:dyDescent="0.3">
      <c r="B99" t="s">
        <v>20</v>
      </c>
      <c r="C99">
        <v>41</v>
      </c>
      <c r="D99" s="12"/>
      <c r="E99" t="s">
        <v>14</v>
      </c>
      <c r="F99">
        <v>1910</v>
      </c>
    </row>
    <row r="100" spans="2:6" x14ac:dyDescent="0.3">
      <c r="B100" t="s">
        <v>20</v>
      </c>
      <c r="C100">
        <v>1821</v>
      </c>
      <c r="D100" s="12"/>
      <c r="E100" t="s">
        <v>14</v>
      </c>
      <c r="F100">
        <v>38</v>
      </c>
    </row>
    <row r="101" spans="2:6" x14ac:dyDescent="0.3">
      <c r="B101" t="s">
        <v>20</v>
      </c>
      <c r="C101">
        <v>164</v>
      </c>
      <c r="D101" s="12"/>
      <c r="E101" t="s">
        <v>14</v>
      </c>
      <c r="F101">
        <v>104</v>
      </c>
    </row>
    <row r="102" spans="2:6" x14ac:dyDescent="0.3">
      <c r="B102" t="s">
        <v>20</v>
      </c>
      <c r="C102">
        <v>157</v>
      </c>
      <c r="D102" s="12"/>
      <c r="E102" t="s">
        <v>14</v>
      </c>
      <c r="F102">
        <v>49</v>
      </c>
    </row>
    <row r="103" spans="2:6" x14ac:dyDescent="0.3">
      <c r="B103" t="s">
        <v>20</v>
      </c>
      <c r="C103">
        <v>246</v>
      </c>
      <c r="D103" s="12"/>
      <c r="E103" t="s">
        <v>14</v>
      </c>
      <c r="F103">
        <v>1</v>
      </c>
    </row>
    <row r="104" spans="2:6" x14ac:dyDescent="0.3">
      <c r="B104" t="s">
        <v>20</v>
      </c>
      <c r="C104">
        <v>1396</v>
      </c>
      <c r="D104" s="12"/>
      <c r="E104" t="s">
        <v>14</v>
      </c>
      <c r="F104">
        <v>245</v>
      </c>
    </row>
    <row r="105" spans="2:6" x14ac:dyDescent="0.3">
      <c r="B105" t="s">
        <v>20</v>
      </c>
      <c r="C105">
        <v>2506</v>
      </c>
      <c r="D105" s="12"/>
      <c r="E105" t="s">
        <v>14</v>
      </c>
      <c r="F105">
        <v>32</v>
      </c>
    </row>
    <row r="106" spans="2:6" x14ac:dyDescent="0.3">
      <c r="B106" t="s">
        <v>20</v>
      </c>
      <c r="C106">
        <v>244</v>
      </c>
      <c r="D106" s="12"/>
      <c r="E106" t="s">
        <v>14</v>
      </c>
      <c r="F106">
        <v>7</v>
      </c>
    </row>
    <row r="107" spans="2:6" x14ac:dyDescent="0.3">
      <c r="B107" t="s">
        <v>20</v>
      </c>
      <c r="C107">
        <v>146</v>
      </c>
      <c r="D107" s="12"/>
      <c r="E107" t="s">
        <v>14</v>
      </c>
      <c r="F107">
        <v>803</v>
      </c>
    </row>
    <row r="108" spans="2:6" x14ac:dyDescent="0.3">
      <c r="B108" t="s">
        <v>20</v>
      </c>
      <c r="C108">
        <v>1267</v>
      </c>
      <c r="D108" s="12"/>
      <c r="E108" t="s">
        <v>14</v>
      </c>
      <c r="F108">
        <v>16</v>
      </c>
    </row>
    <row r="109" spans="2:6" x14ac:dyDescent="0.3">
      <c r="B109" t="s">
        <v>20</v>
      </c>
      <c r="C109">
        <v>1561</v>
      </c>
      <c r="D109" s="12"/>
      <c r="E109" t="s">
        <v>14</v>
      </c>
      <c r="F109">
        <v>31</v>
      </c>
    </row>
    <row r="110" spans="2:6" x14ac:dyDescent="0.3">
      <c r="B110" t="s">
        <v>20</v>
      </c>
      <c r="C110">
        <v>48</v>
      </c>
      <c r="D110" s="12"/>
      <c r="E110" t="s">
        <v>14</v>
      </c>
      <c r="F110">
        <v>108</v>
      </c>
    </row>
    <row r="111" spans="2:6" x14ac:dyDescent="0.3">
      <c r="B111" t="s">
        <v>20</v>
      </c>
      <c r="C111">
        <v>2739</v>
      </c>
      <c r="D111" s="12"/>
      <c r="E111" t="s">
        <v>14</v>
      </c>
      <c r="F111">
        <v>30</v>
      </c>
    </row>
    <row r="112" spans="2:6" x14ac:dyDescent="0.3">
      <c r="B112" t="s">
        <v>20</v>
      </c>
      <c r="C112">
        <v>3537</v>
      </c>
      <c r="D112" s="12"/>
      <c r="E112" t="s">
        <v>14</v>
      </c>
      <c r="F112">
        <v>17</v>
      </c>
    </row>
    <row r="113" spans="2:6" x14ac:dyDescent="0.3">
      <c r="B113" t="s">
        <v>20</v>
      </c>
      <c r="C113">
        <v>2107</v>
      </c>
      <c r="D113" s="12"/>
      <c r="E113" t="s">
        <v>14</v>
      </c>
      <c r="F113">
        <v>80</v>
      </c>
    </row>
    <row r="114" spans="2:6" x14ac:dyDescent="0.3">
      <c r="B114" t="s">
        <v>20</v>
      </c>
      <c r="C114">
        <v>3318</v>
      </c>
      <c r="D114" s="12"/>
      <c r="E114" t="s">
        <v>14</v>
      </c>
      <c r="F114">
        <v>2468</v>
      </c>
    </row>
    <row r="115" spans="2:6" x14ac:dyDescent="0.3">
      <c r="B115" t="s">
        <v>20</v>
      </c>
      <c r="C115">
        <v>340</v>
      </c>
      <c r="D115" s="12"/>
      <c r="E115" t="s">
        <v>14</v>
      </c>
      <c r="F115">
        <v>26</v>
      </c>
    </row>
    <row r="116" spans="2:6" x14ac:dyDescent="0.3">
      <c r="B116" t="s">
        <v>20</v>
      </c>
      <c r="C116">
        <v>1442</v>
      </c>
      <c r="D116" s="12"/>
      <c r="E116" t="s">
        <v>14</v>
      </c>
      <c r="F116">
        <v>73</v>
      </c>
    </row>
    <row r="117" spans="2:6" x14ac:dyDescent="0.3">
      <c r="B117" t="s">
        <v>20</v>
      </c>
      <c r="C117">
        <v>126</v>
      </c>
      <c r="D117" s="12"/>
      <c r="E117" t="s">
        <v>14</v>
      </c>
      <c r="F117">
        <v>128</v>
      </c>
    </row>
    <row r="118" spans="2:6" x14ac:dyDescent="0.3">
      <c r="B118" t="s">
        <v>20</v>
      </c>
      <c r="C118">
        <v>524</v>
      </c>
      <c r="D118" s="12"/>
      <c r="E118" t="s">
        <v>14</v>
      </c>
      <c r="F118">
        <v>33</v>
      </c>
    </row>
    <row r="119" spans="2:6" x14ac:dyDescent="0.3">
      <c r="B119" t="s">
        <v>20</v>
      </c>
      <c r="C119">
        <v>1989</v>
      </c>
      <c r="D119" s="12"/>
      <c r="E119" t="s">
        <v>14</v>
      </c>
      <c r="F119">
        <v>1072</v>
      </c>
    </row>
    <row r="120" spans="2:6" x14ac:dyDescent="0.3">
      <c r="B120" t="s">
        <v>20</v>
      </c>
      <c r="C120">
        <v>157</v>
      </c>
      <c r="D120" s="12"/>
      <c r="E120" t="s">
        <v>14</v>
      </c>
      <c r="F120">
        <v>393</v>
      </c>
    </row>
    <row r="121" spans="2:6" x14ac:dyDescent="0.3">
      <c r="B121" t="s">
        <v>20</v>
      </c>
      <c r="C121">
        <v>4498</v>
      </c>
      <c r="D121" s="12"/>
      <c r="E121" t="s">
        <v>14</v>
      </c>
      <c r="F121">
        <v>1257</v>
      </c>
    </row>
    <row r="122" spans="2:6" x14ac:dyDescent="0.3">
      <c r="B122" t="s">
        <v>20</v>
      </c>
      <c r="C122">
        <v>80</v>
      </c>
      <c r="D122" s="12"/>
      <c r="E122" t="s">
        <v>14</v>
      </c>
      <c r="F122">
        <v>328</v>
      </c>
    </row>
    <row r="123" spans="2:6" x14ac:dyDescent="0.3">
      <c r="B123" t="s">
        <v>20</v>
      </c>
      <c r="C123">
        <v>43</v>
      </c>
      <c r="D123" s="12"/>
      <c r="E123" t="s">
        <v>14</v>
      </c>
      <c r="F123">
        <v>147</v>
      </c>
    </row>
    <row r="124" spans="2:6" x14ac:dyDescent="0.3">
      <c r="B124" t="s">
        <v>20</v>
      </c>
      <c r="C124">
        <v>2053</v>
      </c>
      <c r="D124" s="12"/>
      <c r="E124" t="s">
        <v>14</v>
      </c>
      <c r="F124">
        <v>830</v>
      </c>
    </row>
    <row r="125" spans="2:6" x14ac:dyDescent="0.3">
      <c r="B125" t="s">
        <v>20</v>
      </c>
      <c r="C125">
        <v>168</v>
      </c>
      <c r="D125" s="12"/>
      <c r="E125" t="s">
        <v>14</v>
      </c>
      <c r="F125">
        <v>331</v>
      </c>
    </row>
    <row r="126" spans="2:6" x14ac:dyDescent="0.3">
      <c r="B126" t="s">
        <v>20</v>
      </c>
      <c r="C126">
        <v>4289</v>
      </c>
      <c r="D126" s="12"/>
      <c r="E126" t="s">
        <v>14</v>
      </c>
      <c r="F126">
        <v>25</v>
      </c>
    </row>
    <row r="127" spans="2:6" x14ac:dyDescent="0.3">
      <c r="B127" t="s">
        <v>20</v>
      </c>
      <c r="C127">
        <v>165</v>
      </c>
      <c r="D127" s="12"/>
      <c r="E127" t="s">
        <v>14</v>
      </c>
      <c r="F127">
        <v>3483</v>
      </c>
    </row>
    <row r="128" spans="2:6" x14ac:dyDescent="0.3">
      <c r="B128" t="s">
        <v>20</v>
      </c>
      <c r="C128">
        <v>1815</v>
      </c>
      <c r="D128" s="12"/>
      <c r="E128" t="s">
        <v>14</v>
      </c>
      <c r="F128">
        <v>923</v>
      </c>
    </row>
    <row r="129" spans="2:6" x14ac:dyDescent="0.3">
      <c r="B129" t="s">
        <v>20</v>
      </c>
      <c r="C129">
        <v>397</v>
      </c>
      <c r="D129" s="12"/>
      <c r="E129" t="s">
        <v>14</v>
      </c>
      <c r="F129">
        <v>1</v>
      </c>
    </row>
    <row r="130" spans="2:6" x14ac:dyDescent="0.3">
      <c r="B130" t="s">
        <v>20</v>
      </c>
      <c r="C130">
        <v>1539</v>
      </c>
      <c r="D130" s="12"/>
      <c r="E130" t="s">
        <v>14</v>
      </c>
      <c r="F130">
        <v>33</v>
      </c>
    </row>
    <row r="131" spans="2:6" x14ac:dyDescent="0.3">
      <c r="B131" t="s">
        <v>20</v>
      </c>
      <c r="C131">
        <v>138</v>
      </c>
      <c r="D131" s="12"/>
      <c r="E131" t="s">
        <v>14</v>
      </c>
      <c r="F131">
        <v>40</v>
      </c>
    </row>
    <row r="132" spans="2:6" x14ac:dyDescent="0.3">
      <c r="B132" t="s">
        <v>20</v>
      </c>
      <c r="C132">
        <v>3594</v>
      </c>
      <c r="D132" s="12"/>
      <c r="E132" t="s">
        <v>14</v>
      </c>
      <c r="F132">
        <v>23</v>
      </c>
    </row>
    <row r="133" spans="2:6" x14ac:dyDescent="0.3">
      <c r="B133" t="s">
        <v>20</v>
      </c>
      <c r="C133">
        <v>5880</v>
      </c>
      <c r="D133" s="12"/>
      <c r="E133" t="s">
        <v>14</v>
      </c>
      <c r="F133">
        <v>75</v>
      </c>
    </row>
    <row r="134" spans="2:6" x14ac:dyDescent="0.3">
      <c r="B134" t="s">
        <v>20</v>
      </c>
      <c r="C134">
        <v>112</v>
      </c>
      <c r="D134" s="12"/>
      <c r="E134" t="s">
        <v>14</v>
      </c>
      <c r="F134">
        <v>2176</v>
      </c>
    </row>
    <row r="135" spans="2:6" x14ac:dyDescent="0.3">
      <c r="B135" t="s">
        <v>20</v>
      </c>
      <c r="C135">
        <v>943</v>
      </c>
      <c r="D135" s="12"/>
      <c r="E135" t="s">
        <v>14</v>
      </c>
      <c r="F135">
        <v>441</v>
      </c>
    </row>
    <row r="136" spans="2:6" x14ac:dyDescent="0.3">
      <c r="B136" t="s">
        <v>20</v>
      </c>
      <c r="C136">
        <v>2468</v>
      </c>
      <c r="D136" s="12"/>
      <c r="E136" t="s">
        <v>14</v>
      </c>
      <c r="F136">
        <v>25</v>
      </c>
    </row>
    <row r="137" spans="2:6" x14ac:dyDescent="0.3">
      <c r="B137" t="s">
        <v>20</v>
      </c>
      <c r="C137">
        <v>2551</v>
      </c>
      <c r="D137" s="12"/>
      <c r="E137" t="s">
        <v>14</v>
      </c>
      <c r="F137">
        <v>127</v>
      </c>
    </row>
    <row r="138" spans="2:6" x14ac:dyDescent="0.3">
      <c r="B138" t="s">
        <v>20</v>
      </c>
      <c r="C138">
        <v>101</v>
      </c>
      <c r="D138" s="12"/>
      <c r="E138" t="s">
        <v>14</v>
      </c>
      <c r="F138">
        <v>355</v>
      </c>
    </row>
    <row r="139" spans="2:6" x14ac:dyDescent="0.3">
      <c r="B139" t="s">
        <v>20</v>
      </c>
      <c r="C139">
        <v>92</v>
      </c>
      <c r="D139" s="12"/>
      <c r="E139" t="s">
        <v>14</v>
      </c>
      <c r="F139">
        <v>44</v>
      </c>
    </row>
    <row r="140" spans="2:6" x14ac:dyDescent="0.3">
      <c r="B140" t="s">
        <v>20</v>
      </c>
      <c r="C140">
        <v>62</v>
      </c>
      <c r="D140" s="12"/>
      <c r="E140" t="s">
        <v>14</v>
      </c>
      <c r="F140">
        <v>67</v>
      </c>
    </row>
    <row r="141" spans="2:6" x14ac:dyDescent="0.3">
      <c r="B141" t="s">
        <v>20</v>
      </c>
      <c r="C141">
        <v>149</v>
      </c>
      <c r="D141" s="12"/>
      <c r="E141" t="s">
        <v>14</v>
      </c>
      <c r="F141">
        <v>1068</v>
      </c>
    </row>
    <row r="142" spans="2:6" x14ac:dyDescent="0.3">
      <c r="B142" t="s">
        <v>20</v>
      </c>
      <c r="C142">
        <v>329</v>
      </c>
      <c r="D142" s="12"/>
      <c r="E142" t="s">
        <v>14</v>
      </c>
      <c r="F142">
        <v>424</v>
      </c>
    </row>
    <row r="143" spans="2:6" x14ac:dyDescent="0.3">
      <c r="B143" t="s">
        <v>20</v>
      </c>
      <c r="C143">
        <v>97</v>
      </c>
      <c r="D143" s="12"/>
      <c r="E143" t="s">
        <v>14</v>
      </c>
      <c r="F143">
        <v>151</v>
      </c>
    </row>
    <row r="144" spans="2:6" x14ac:dyDescent="0.3">
      <c r="B144" t="s">
        <v>20</v>
      </c>
      <c r="C144">
        <v>1784</v>
      </c>
      <c r="D144" s="12"/>
      <c r="E144" t="s">
        <v>14</v>
      </c>
      <c r="F144">
        <v>1608</v>
      </c>
    </row>
    <row r="145" spans="2:6" x14ac:dyDescent="0.3">
      <c r="B145" t="s">
        <v>20</v>
      </c>
      <c r="C145">
        <v>1684</v>
      </c>
      <c r="D145" s="12"/>
      <c r="E145" t="s">
        <v>14</v>
      </c>
      <c r="F145">
        <v>941</v>
      </c>
    </row>
    <row r="146" spans="2:6" x14ac:dyDescent="0.3">
      <c r="B146" t="s">
        <v>20</v>
      </c>
      <c r="C146">
        <v>250</v>
      </c>
      <c r="D146" s="12"/>
      <c r="E146" t="s">
        <v>14</v>
      </c>
      <c r="F146">
        <v>1</v>
      </c>
    </row>
    <row r="147" spans="2:6" x14ac:dyDescent="0.3">
      <c r="B147" t="s">
        <v>20</v>
      </c>
      <c r="C147">
        <v>238</v>
      </c>
      <c r="D147" s="12"/>
      <c r="E147" t="s">
        <v>14</v>
      </c>
      <c r="F147">
        <v>40</v>
      </c>
    </row>
    <row r="148" spans="2:6" x14ac:dyDescent="0.3">
      <c r="B148" t="s">
        <v>20</v>
      </c>
      <c r="C148">
        <v>53</v>
      </c>
      <c r="D148" s="12"/>
      <c r="E148" t="s">
        <v>14</v>
      </c>
      <c r="F148">
        <v>3015</v>
      </c>
    </row>
    <row r="149" spans="2:6" x14ac:dyDescent="0.3">
      <c r="B149" t="s">
        <v>20</v>
      </c>
      <c r="C149">
        <v>214</v>
      </c>
      <c r="D149" s="12"/>
      <c r="E149" t="s">
        <v>14</v>
      </c>
      <c r="F149">
        <v>435</v>
      </c>
    </row>
    <row r="150" spans="2:6" x14ac:dyDescent="0.3">
      <c r="B150" t="s">
        <v>20</v>
      </c>
      <c r="C150">
        <v>222</v>
      </c>
      <c r="D150" s="12"/>
      <c r="E150" t="s">
        <v>14</v>
      </c>
      <c r="F150">
        <v>714</v>
      </c>
    </row>
    <row r="151" spans="2:6" x14ac:dyDescent="0.3">
      <c r="B151" t="s">
        <v>20</v>
      </c>
      <c r="C151">
        <v>1884</v>
      </c>
      <c r="D151" s="12"/>
      <c r="E151" t="s">
        <v>14</v>
      </c>
      <c r="F151">
        <v>5497</v>
      </c>
    </row>
    <row r="152" spans="2:6" x14ac:dyDescent="0.3">
      <c r="B152" t="s">
        <v>20</v>
      </c>
      <c r="C152">
        <v>218</v>
      </c>
      <c r="D152" s="12"/>
      <c r="E152" t="s">
        <v>14</v>
      </c>
      <c r="F152">
        <v>418</v>
      </c>
    </row>
    <row r="153" spans="2:6" x14ac:dyDescent="0.3">
      <c r="B153" t="s">
        <v>20</v>
      </c>
      <c r="C153">
        <v>6465</v>
      </c>
      <c r="D153" s="12"/>
      <c r="E153" t="s">
        <v>14</v>
      </c>
      <c r="F153">
        <v>1439</v>
      </c>
    </row>
    <row r="154" spans="2:6" x14ac:dyDescent="0.3">
      <c r="B154" t="s">
        <v>20</v>
      </c>
      <c r="C154">
        <v>59</v>
      </c>
      <c r="D154" s="12"/>
      <c r="E154" t="s">
        <v>14</v>
      </c>
      <c r="F154">
        <v>15</v>
      </c>
    </row>
    <row r="155" spans="2:6" x14ac:dyDescent="0.3">
      <c r="B155" t="s">
        <v>20</v>
      </c>
      <c r="C155">
        <v>88</v>
      </c>
      <c r="D155" s="12"/>
      <c r="E155" t="s">
        <v>14</v>
      </c>
      <c r="F155">
        <v>1999</v>
      </c>
    </row>
    <row r="156" spans="2:6" x14ac:dyDescent="0.3">
      <c r="B156" t="s">
        <v>20</v>
      </c>
      <c r="C156">
        <v>1697</v>
      </c>
      <c r="D156" s="12"/>
      <c r="E156" t="s">
        <v>14</v>
      </c>
      <c r="F156">
        <v>118</v>
      </c>
    </row>
    <row r="157" spans="2:6" x14ac:dyDescent="0.3">
      <c r="B157" t="s">
        <v>20</v>
      </c>
      <c r="C157">
        <v>92</v>
      </c>
      <c r="D157" s="12"/>
      <c r="E157" t="s">
        <v>14</v>
      </c>
      <c r="F157">
        <v>162</v>
      </c>
    </row>
    <row r="158" spans="2:6" x14ac:dyDescent="0.3">
      <c r="B158" t="s">
        <v>20</v>
      </c>
      <c r="C158">
        <v>186</v>
      </c>
      <c r="D158" s="12"/>
      <c r="E158" t="s">
        <v>14</v>
      </c>
      <c r="F158">
        <v>83</v>
      </c>
    </row>
    <row r="159" spans="2:6" x14ac:dyDescent="0.3">
      <c r="B159" t="s">
        <v>20</v>
      </c>
      <c r="C159">
        <v>138</v>
      </c>
      <c r="D159" s="12"/>
      <c r="E159" t="s">
        <v>14</v>
      </c>
      <c r="F159">
        <v>747</v>
      </c>
    </row>
    <row r="160" spans="2:6" x14ac:dyDescent="0.3">
      <c r="B160" t="s">
        <v>20</v>
      </c>
      <c r="C160">
        <v>261</v>
      </c>
      <c r="D160" s="12"/>
      <c r="E160" t="s">
        <v>14</v>
      </c>
      <c r="F160">
        <v>84</v>
      </c>
    </row>
    <row r="161" spans="2:6" x14ac:dyDescent="0.3">
      <c r="B161" t="s">
        <v>20</v>
      </c>
      <c r="C161">
        <v>107</v>
      </c>
      <c r="D161" s="12"/>
      <c r="E161" t="s">
        <v>14</v>
      </c>
      <c r="F161">
        <v>91</v>
      </c>
    </row>
    <row r="162" spans="2:6" x14ac:dyDescent="0.3">
      <c r="B162" t="s">
        <v>20</v>
      </c>
      <c r="C162">
        <v>199</v>
      </c>
      <c r="D162" s="12"/>
      <c r="E162" t="s">
        <v>14</v>
      </c>
      <c r="F162">
        <v>792</v>
      </c>
    </row>
    <row r="163" spans="2:6" x14ac:dyDescent="0.3">
      <c r="B163" t="s">
        <v>20</v>
      </c>
      <c r="C163">
        <v>5512</v>
      </c>
      <c r="D163" s="12"/>
      <c r="E163" t="s">
        <v>14</v>
      </c>
      <c r="F163">
        <v>32</v>
      </c>
    </row>
    <row r="164" spans="2:6" x14ac:dyDescent="0.3">
      <c r="B164" t="s">
        <v>20</v>
      </c>
      <c r="C164">
        <v>86</v>
      </c>
      <c r="D164" s="12"/>
      <c r="E164" t="s">
        <v>14</v>
      </c>
      <c r="F164">
        <v>186</v>
      </c>
    </row>
    <row r="165" spans="2:6" x14ac:dyDescent="0.3">
      <c r="B165" t="s">
        <v>20</v>
      </c>
      <c r="C165">
        <v>2768</v>
      </c>
      <c r="D165" s="12"/>
      <c r="E165" t="s">
        <v>14</v>
      </c>
      <c r="F165">
        <v>605</v>
      </c>
    </row>
    <row r="166" spans="2:6" x14ac:dyDescent="0.3">
      <c r="B166" t="s">
        <v>20</v>
      </c>
      <c r="C166">
        <v>48</v>
      </c>
      <c r="D166" s="12"/>
      <c r="E166" t="s">
        <v>14</v>
      </c>
      <c r="F166">
        <v>1</v>
      </c>
    </row>
    <row r="167" spans="2:6" x14ac:dyDescent="0.3">
      <c r="B167" t="s">
        <v>20</v>
      </c>
      <c r="C167">
        <v>87</v>
      </c>
      <c r="D167" s="12"/>
      <c r="E167" t="s">
        <v>14</v>
      </c>
      <c r="F167">
        <v>31</v>
      </c>
    </row>
    <row r="168" spans="2:6" x14ac:dyDescent="0.3">
      <c r="B168" t="s">
        <v>20</v>
      </c>
      <c r="C168">
        <v>1894</v>
      </c>
      <c r="D168" s="12"/>
      <c r="E168" t="s">
        <v>14</v>
      </c>
      <c r="F168">
        <v>1181</v>
      </c>
    </row>
    <row r="169" spans="2:6" x14ac:dyDescent="0.3">
      <c r="B169" t="s">
        <v>20</v>
      </c>
      <c r="C169">
        <v>282</v>
      </c>
      <c r="D169" s="12"/>
      <c r="E169" t="s">
        <v>14</v>
      </c>
      <c r="F169">
        <v>39</v>
      </c>
    </row>
    <row r="170" spans="2:6" x14ac:dyDescent="0.3">
      <c r="B170" t="s">
        <v>20</v>
      </c>
      <c r="C170">
        <v>116</v>
      </c>
      <c r="D170" s="12"/>
      <c r="E170" t="s">
        <v>14</v>
      </c>
      <c r="F170">
        <v>46</v>
      </c>
    </row>
    <row r="171" spans="2:6" x14ac:dyDescent="0.3">
      <c r="B171" t="s">
        <v>20</v>
      </c>
      <c r="C171">
        <v>83</v>
      </c>
      <c r="D171" s="12"/>
      <c r="E171" t="s">
        <v>14</v>
      </c>
      <c r="F171">
        <v>105</v>
      </c>
    </row>
    <row r="172" spans="2:6" x14ac:dyDescent="0.3">
      <c r="B172" t="s">
        <v>20</v>
      </c>
      <c r="C172">
        <v>91</v>
      </c>
      <c r="D172" s="12"/>
      <c r="E172" t="s">
        <v>14</v>
      </c>
      <c r="F172">
        <v>535</v>
      </c>
    </row>
    <row r="173" spans="2:6" x14ac:dyDescent="0.3">
      <c r="B173" t="s">
        <v>20</v>
      </c>
      <c r="C173">
        <v>546</v>
      </c>
      <c r="D173" s="12"/>
      <c r="E173" t="s">
        <v>14</v>
      </c>
      <c r="F173">
        <v>16</v>
      </c>
    </row>
    <row r="174" spans="2:6" x14ac:dyDescent="0.3">
      <c r="B174" t="s">
        <v>20</v>
      </c>
      <c r="C174">
        <v>393</v>
      </c>
      <c r="D174" s="12"/>
      <c r="E174" t="s">
        <v>14</v>
      </c>
      <c r="F174">
        <v>575</v>
      </c>
    </row>
    <row r="175" spans="2:6" x14ac:dyDescent="0.3">
      <c r="B175" t="s">
        <v>20</v>
      </c>
      <c r="C175">
        <v>133</v>
      </c>
      <c r="D175" s="12"/>
      <c r="E175" t="s">
        <v>14</v>
      </c>
      <c r="F175">
        <v>1120</v>
      </c>
    </row>
    <row r="176" spans="2:6" x14ac:dyDescent="0.3">
      <c r="B176" t="s">
        <v>20</v>
      </c>
      <c r="C176">
        <v>254</v>
      </c>
      <c r="D176" s="12"/>
      <c r="E176" t="s">
        <v>14</v>
      </c>
      <c r="F176">
        <v>113</v>
      </c>
    </row>
    <row r="177" spans="2:6" x14ac:dyDescent="0.3">
      <c r="B177" t="s">
        <v>20</v>
      </c>
      <c r="C177">
        <v>176</v>
      </c>
      <c r="D177" s="12"/>
      <c r="E177" t="s">
        <v>14</v>
      </c>
      <c r="F177">
        <v>1538</v>
      </c>
    </row>
    <row r="178" spans="2:6" x14ac:dyDescent="0.3">
      <c r="B178" t="s">
        <v>20</v>
      </c>
      <c r="C178">
        <v>337</v>
      </c>
      <c r="D178" s="12"/>
      <c r="E178" t="s">
        <v>14</v>
      </c>
      <c r="F178">
        <v>9</v>
      </c>
    </row>
    <row r="179" spans="2:6" x14ac:dyDescent="0.3">
      <c r="B179" t="s">
        <v>20</v>
      </c>
      <c r="C179">
        <v>107</v>
      </c>
      <c r="D179" s="12"/>
      <c r="E179" t="s">
        <v>14</v>
      </c>
      <c r="F179">
        <v>554</v>
      </c>
    </row>
    <row r="180" spans="2:6" x14ac:dyDescent="0.3">
      <c r="B180" t="s">
        <v>20</v>
      </c>
      <c r="C180">
        <v>183</v>
      </c>
      <c r="D180" s="12"/>
      <c r="E180" t="s">
        <v>14</v>
      </c>
      <c r="F180">
        <v>648</v>
      </c>
    </row>
    <row r="181" spans="2:6" x14ac:dyDescent="0.3">
      <c r="B181" t="s">
        <v>20</v>
      </c>
      <c r="C181">
        <v>72</v>
      </c>
      <c r="D181" s="12"/>
      <c r="E181" t="s">
        <v>14</v>
      </c>
      <c r="F181">
        <v>21</v>
      </c>
    </row>
    <row r="182" spans="2:6" x14ac:dyDescent="0.3">
      <c r="B182" t="s">
        <v>20</v>
      </c>
      <c r="C182">
        <v>295</v>
      </c>
      <c r="D182" s="12"/>
      <c r="E182" t="s">
        <v>14</v>
      </c>
      <c r="F182">
        <v>54</v>
      </c>
    </row>
    <row r="183" spans="2:6" x14ac:dyDescent="0.3">
      <c r="B183" t="s">
        <v>20</v>
      </c>
      <c r="C183">
        <v>142</v>
      </c>
      <c r="D183" s="12"/>
      <c r="E183" t="s">
        <v>14</v>
      </c>
      <c r="F183">
        <v>120</v>
      </c>
    </row>
    <row r="184" spans="2:6" x14ac:dyDescent="0.3">
      <c r="B184" t="s">
        <v>20</v>
      </c>
      <c r="C184">
        <v>85</v>
      </c>
      <c r="D184" s="12"/>
      <c r="E184" t="s">
        <v>14</v>
      </c>
      <c r="F184">
        <v>579</v>
      </c>
    </row>
    <row r="185" spans="2:6" x14ac:dyDescent="0.3">
      <c r="B185" t="s">
        <v>20</v>
      </c>
      <c r="C185">
        <v>659</v>
      </c>
      <c r="D185" s="12"/>
      <c r="E185" t="s">
        <v>14</v>
      </c>
      <c r="F185">
        <v>2072</v>
      </c>
    </row>
    <row r="186" spans="2:6" x14ac:dyDescent="0.3">
      <c r="B186" t="s">
        <v>20</v>
      </c>
      <c r="C186">
        <v>121</v>
      </c>
      <c r="D186" s="12"/>
      <c r="E186" t="s">
        <v>14</v>
      </c>
      <c r="F186">
        <v>0</v>
      </c>
    </row>
    <row r="187" spans="2:6" x14ac:dyDescent="0.3">
      <c r="B187" t="s">
        <v>20</v>
      </c>
      <c r="C187">
        <v>3742</v>
      </c>
      <c r="D187" s="12"/>
      <c r="E187" t="s">
        <v>14</v>
      </c>
      <c r="F187">
        <v>1796</v>
      </c>
    </row>
    <row r="188" spans="2:6" x14ac:dyDescent="0.3">
      <c r="B188" t="s">
        <v>20</v>
      </c>
      <c r="C188">
        <v>223</v>
      </c>
      <c r="D188" s="12"/>
      <c r="E188" t="s">
        <v>14</v>
      </c>
      <c r="F188">
        <v>62</v>
      </c>
    </row>
    <row r="189" spans="2:6" x14ac:dyDescent="0.3">
      <c r="B189" t="s">
        <v>20</v>
      </c>
      <c r="C189">
        <v>133</v>
      </c>
      <c r="D189" s="12"/>
      <c r="E189" t="s">
        <v>14</v>
      </c>
      <c r="F189">
        <v>347</v>
      </c>
    </row>
    <row r="190" spans="2:6" x14ac:dyDescent="0.3">
      <c r="B190" t="s">
        <v>20</v>
      </c>
      <c r="C190">
        <v>5168</v>
      </c>
      <c r="D190" s="12"/>
      <c r="E190" t="s">
        <v>14</v>
      </c>
      <c r="F190">
        <v>19</v>
      </c>
    </row>
    <row r="191" spans="2:6" x14ac:dyDescent="0.3">
      <c r="B191" t="s">
        <v>20</v>
      </c>
      <c r="C191">
        <v>307</v>
      </c>
      <c r="D191" s="12"/>
      <c r="E191" t="s">
        <v>14</v>
      </c>
      <c r="F191">
        <v>1258</v>
      </c>
    </row>
    <row r="192" spans="2:6" x14ac:dyDescent="0.3">
      <c r="B192" t="s">
        <v>20</v>
      </c>
      <c r="C192">
        <v>2441</v>
      </c>
      <c r="D192" s="12"/>
      <c r="E192" t="s">
        <v>14</v>
      </c>
      <c r="F192">
        <v>362</v>
      </c>
    </row>
    <row r="193" spans="2:6" x14ac:dyDescent="0.3">
      <c r="B193" t="s">
        <v>20</v>
      </c>
      <c r="C193">
        <v>1385</v>
      </c>
      <c r="D193" s="12"/>
      <c r="E193" t="s">
        <v>14</v>
      </c>
      <c r="F193">
        <v>133</v>
      </c>
    </row>
    <row r="194" spans="2:6" x14ac:dyDescent="0.3">
      <c r="B194" t="s">
        <v>20</v>
      </c>
      <c r="C194">
        <v>190</v>
      </c>
      <c r="D194" s="12"/>
      <c r="E194" t="s">
        <v>14</v>
      </c>
      <c r="F194">
        <v>846</v>
      </c>
    </row>
    <row r="195" spans="2:6" x14ac:dyDescent="0.3">
      <c r="B195" t="s">
        <v>20</v>
      </c>
      <c r="C195">
        <v>470</v>
      </c>
      <c r="D195" s="12"/>
      <c r="E195" t="s">
        <v>14</v>
      </c>
      <c r="F195">
        <v>10</v>
      </c>
    </row>
    <row r="196" spans="2:6" x14ac:dyDescent="0.3">
      <c r="B196" t="s">
        <v>20</v>
      </c>
      <c r="C196">
        <v>253</v>
      </c>
      <c r="D196" s="12"/>
      <c r="E196" t="s">
        <v>14</v>
      </c>
      <c r="F196">
        <v>191</v>
      </c>
    </row>
    <row r="197" spans="2:6" x14ac:dyDescent="0.3">
      <c r="B197" t="s">
        <v>20</v>
      </c>
      <c r="C197">
        <v>1113</v>
      </c>
      <c r="D197" s="12"/>
      <c r="E197" t="s">
        <v>14</v>
      </c>
      <c r="F197">
        <v>1979</v>
      </c>
    </row>
    <row r="198" spans="2:6" x14ac:dyDescent="0.3">
      <c r="B198" t="s">
        <v>20</v>
      </c>
      <c r="C198">
        <v>2283</v>
      </c>
      <c r="D198" s="12"/>
      <c r="E198" t="s">
        <v>14</v>
      </c>
      <c r="F198">
        <v>63</v>
      </c>
    </row>
    <row r="199" spans="2:6" x14ac:dyDescent="0.3">
      <c r="B199" t="s">
        <v>20</v>
      </c>
      <c r="C199">
        <v>1095</v>
      </c>
      <c r="D199" s="12"/>
      <c r="E199" t="s">
        <v>14</v>
      </c>
      <c r="F199">
        <v>6080</v>
      </c>
    </row>
    <row r="200" spans="2:6" x14ac:dyDescent="0.3">
      <c r="B200" t="s">
        <v>20</v>
      </c>
      <c r="C200">
        <v>1690</v>
      </c>
      <c r="D200" s="12"/>
      <c r="E200" t="s">
        <v>14</v>
      </c>
      <c r="F200">
        <v>80</v>
      </c>
    </row>
    <row r="201" spans="2:6" x14ac:dyDescent="0.3">
      <c r="B201" t="s">
        <v>20</v>
      </c>
      <c r="C201">
        <v>191</v>
      </c>
      <c r="D201" s="12"/>
      <c r="E201" t="s">
        <v>14</v>
      </c>
      <c r="F201">
        <v>9</v>
      </c>
    </row>
    <row r="202" spans="2:6" x14ac:dyDescent="0.3">
      <c r="B202" t="s">
        <v>20</v>
      </c>
      <c r="C202">
        <v>2013</v>
      </c>
      <c r="D202" s="12"/>
      <c r="E202" t="s">
        <v>14</v>
      </c>
      <c r="F202">
        <v>1784</v>
      </c>
    </row>
    <row r="203" spans="2:6" x14ac:dyDescent="0.3">
      <c r="B203" t="s">
        <v>20</v>
      </c>
      <c r="C203">
        <v>1703</v>
      </c>
      <c r="D203" s="12"/>
      <c r="E203" t="s">
        <v>14</v>
      </c>
      <c r="F203">
        <v>243</v>
      </c>
    </row>
    <row r="204" spans="2:6" x14ac:dyDescent="0.3">
      <c r="B204" t="s">
        <v>20</v>
      </c>
      <c r="C204">
        <v>80</v>
      </c>
      <c r="D204" s="12"/>
      <c r="E204" t="s">
        <v>14</v>
      </c>
      <c r="F204">
        <v>1296</v>
      </c>
    </row>
    <row r="205" spans="2:6" x14ac:dyDescent="0.3">
      <c r="B205" t="s">
        <v>20</v>
      </c>
      <c r="C205">
        <v>41</v>
      </c>
      <c r="D205" s="12"/>
      <c r="E205" t="s">
        <v>14</v>
      </c>
      <c r="F205">
        <v>77</v>
      </c>
    </row>
    <row r="206" spans="2:6" x14ac:dyDescent="0.3">
      <c r="B206" t="s">
        <v>20</v>
      </c>
      <c r="C206">
        <v>187</v>
      </c>
      <c r="D206" s="12"/>
      <c r="E206" t="s">
        <v>14</v>
      </c>
      <c r="F206">
        <v>395</v>
      </c>
    </row>
    <row r="207" spans="2:6" x14ac:dyDescent="0.3">
      <c r="B207" t="s">
        <v>20</v>
      </c>
      <c r="C207">
        <v>2875</v>
      </c>
      <c r="D207" s="12"/>
      <c r="E207" t="s">
        <v>14</v>
      </c>
      <c r="F207">
        <v>49</v>
      </c>
    </row>
    <row r="208" spans="2:6" x14ac:dyDescent="0.3">
      <c r="B208" t="s">
        <v>20</v>
      </c>
      <c r="C208">
        <v>88</v>
      </c>
      <c r="D208" s="12"/>
      <c r="E208" t="s">
        <v>14</v>
      </c>
      <c r="F208">
        <v>180</v>
      </c>
    </row>
    <row r="209" spans="2:6" x14ac:dyDescent="0.3">
      <c r="B209" t="s">
        <v>20</v>
      </c>
      <c r="C209">
        <v>191</v>
      </c>
      <c r="D209" s="12"/>
      <c r="E209" t="s">
        <v>14</v>
      </c>
      <c r="F209">
        <v>2690</v>
      </c>
    </row>
    <row r="210" spans="2:6" x14ac:dyDescent="0.3">
      <c r="B210" t="s">
        <v>20</v>
      </c>
      <c r="C210">
        <v>139</v>
      </c>
      <c r="D210" s="12"/>
      <c r="E210" t="s">
        <v>14</v>
      </c>
      <c r="F210">
        <v>2779</v>
      </c>
    </row>
    <row r="211" spans="2:6" x14ac:dyDescent="0.3">
      <c r="B211" t="s">
        <v>20</v>
      </c>
      <c r="C211">
        <v>186</v>
      </c>
      <c r="D211" s="12"/>
      <c r="E211" t="s">
        <v>14</v>
      </c>
      <c r="F211">
        <v>92</v>
      </c>
    </row>
    <row r="212" spans="2:6" x14ac:dyDescent="0.3">
      <c r="B212" t="s">
        <v>20</v>
      </c>
      <c r="C212">
        <v>112</v>
      </c>
      <c r="D212" s="12"/>
      <c r="E212" t="s">
        <v>14</v>
      </c>
      <c r="F212">
        <v>1028</v>
      </c>
    </row>
    <row r="213" spans="2:6" x14ac:dyDescent="0.3">
      <c r="B213" t="s">
        <v>20</v>
      </c>
      <c r="C213">
        <v>101</v>
      </c>
      <c r="D213" s="12"/>
      <c r="E213" t="s">
        <v>14</v>
      </c>
      <c r="F213">
        <v>26</v>
      </c>
    </row>
    <row r="214" spans="2:6" x14ac:dyDescent="0.3">
      <c r="B214" t="s">
        <v>20</v>
      </c>
      <c r="C214">
        <v>206</v>
      </c>
      <c r="D214" s="12"/>
      <c r="E214" t="s">
        <v>14</v>
      </c>
      <c r="F214">
        <v>1790</v>
      </c>
    </row>
    <row r="215" spans="2:6" x14ac:dyDescent="0.3">
      <c r="B215" t="s">
        <v>20</v>
      </c>
      <c r="C215">
        <v>154</v>
      </c>
      <c r="D215" s="12"/>
      <c r="E215" t="s">
        <v>14</v>
      </c>
      <c r="F215">
        <v>37</v>
      </c>
    </row>
    <row r="216" spans="2:6" x14ac:dyDescent="0.3">
      <c r="B216" t="s">
        <v>20</v>
      </c>
      <c r="C216">
        <v>5966</v>
      </c>
      <c r="D216" s="12"/>
      <c r="E216" t="s">
        <v>14</v>
      </c>
      <c r="F216">
        <v>35</v>
      </c>
    </row>
    <row r="217" spans="2:6" x14ac:dyDescent="0.3">
      <c r="B217" t="s">
        <v>20</v>
      </c>
      <c r="C217">
        <v>169</v>
      </c>
      <c r="D217" s="12"/>
      <c r="E217" t="s">
        <v>14</v>
      </c>
      <c r="F217">
        <v>558</v>
      </c>
    </row>
    <row r="218" spans="2:6" x14ac:dyDescent="0.3">
      <c r="B218" t="s">
        <v>20</v>
      </c>
      <c r="C218">
        <v>2106</v>
      </c>
      <c r="D218" s="12"/>
      <c r="E218" t="s">
        <v>14</v>
      </c>
      <c r="F218">
        <v>64</v>
      </c>
    </row>
    <row r="219" spans="2:6" x14ac:dyDescent="0.3">
      <c r="B219" t="s">
        <v>20</v>
      </c>
      <c r="C219">
        <v>131</v>
      </c>
      <c r="D219" s="12"/>
      <c r="E219" t="s">
        <v>14</v>
      </c>
      <c r="F219">
        <v>245</v>
      </c>
    </row>
    <row r="220" spans="2:6" x14ac:dyDescent="0.3">
      <c r="B220" t="s">
        <v>20</v>
      </c>
      <c r="C220">
        <v>84</v>
      </c>
      <c r="D220" s="12"/>
      <c r="E220" t="s">
        <v>14</v>
      </c>
      <c r="F220">
        <v>71</v>
      </c>
    </row>
    <row r="221" spans="2:6" x14ac:dyDescent="0.3">
      <c r="B221" t="s">
        <v>20</v>
      </c>
      <c r="C221">
        <v>155</v>
      </c>
      <c r="D221" s="12"/>
      <c r="E221" t="s">
        <v>14</v>
      </c>
      <c r="F221">
        <v>42</v>
      </c>
    </row>
    <row r="222" spans="2:6" x14ac:dyDescent="0.3">
      <c r="B222" t="s">
        <v>20</v>
      </c>
      <c r="C222">
        <v>189</v>
      </c>
      <c r="D222" s="12"/>
      <c r="E222" t="s">
        <v>14</v>
      </c>
      <c r="F222">
        <v>156</v>
      </c>
    </row>
    <row r="223" spans="2:6" x14ac:dyDescent="0.3">
      <c r="B223" t="s">
        <v>20</v>
      </c>
      <c r="C223">
        <v>4799</v>
      </c>
      <c r="D223" s="12"/>
      <c r="E223" t="s">
        <v>14</v>
      </c>
      <c r="F223">
        <v>1368</v>
      </c>
    </row>
    <row r="224" spans="2:6" x14ac:dyDescent="0.3">
      <c r="B224" t="s">
        <v>20</v>
      </c>
      <c r="C224">
        <v>1137</v>
      </c>
      <c r="D224" s="12"/>
      <c r="E224" t="s">
        <v>14</v>
      </c>
      <c r="F224">
        <v>102</v>
      </c>
    </row>
    <row r="225" spans="2:6" x14ac:dyDescent="0.3">
      <c r="B225" t="s">
        <v>20</v>
      </c>
      <c r="C225">
        <v>1152</v>
      </c>
      <c r="D225" s="12"/>
      <c r="E225" t="s">
        <v>14</v>
      </c>
      <c r="F225">
        <v>86</v>
      </c>
    </row>
    <row r="226" spans="2:6" x14ac:dyDescent="0.3">
      <c r="B226" t="s">
        <v>20</v>
      </c>
      <c r="C226">
        <v>50</v>
      </c>
      <c r="D226" s="12"/>
      <c r="E226" t="s">
        <v>14</v>
      </c>
      <c r="F226">
        <v>253</v>
      </c>
    </row>
    <row r="227" spans="2:6" x14ac:dyDescent="0.3">
      <c r="B227" t="s">
        <v>20</v>
      </c>
      <c r="C227">
        <v>3059</v>
      </c>
      <c r="D227" s="12"/>
      <c r="E227" t="s">
        <v>14</v>
      </c>
      <c r="F227">
        <v>157</v>
      </c>
    </row>
    <row r="228" spans="2:6" x14ac:dyDescent="0.3">
      <c r="B228" t="s">
        <v>20</v>
      </c>
      <c r="C228">
        <v>34</v>
      </c>
      <c r="D228" s="12"/>
      <c r="E228" t="s">
        <v>14</v>
      </c>
      <c r="F228">
        <v>183</v>
      </c>
    </row>
    <row r="229" spans="2:6" x14ac:dyDescent="0.3">
      <c r="B229" t="s">
        <v>20</v>
      </c>
      <c r="C229">
        <v>220</v>
      </c>
      <c r="D229" s="12"/>
      <c r="E229" t="s">
        <v>14</v>
      </c>
      <c r="F229">
        <v>82</v>
      </c>
    </row>
    <row r="230" spans="2:6" x14ac:dyDescent="0.3">
      <c r="B230" t="s">
        <v>20</v>
      </c>
      <c r="C230">
        <v>1604</v>
      </c>
      <c r="D230" s="12"/>
      <c r="E230" t="s">
        <v>14</v>
      </c>
      <c r="F230">
        <v>1</v>
      </c>
    </row>
    <row r="231" spans="2:6" x14ac:dyDescent="0.3">
      <c r="B231" t="s">
        <v>20</v>
      </c>
      <c r="C231">
        <v>454</v>
      </c>
      <c r="D231" s="12"/>
      <c r="E231" t="s">
        <v>14</v>
      </c>
      <c r="F231">
        <v>1198</v>
      </c>
    </row>
    <row r="232" spans="2:6" x14ac:dyDescent="0.3">
      <c r="B232" t="s">
        <v>20</v>
      </c>
      <c r="C232">
        <v>123</v>
      </c>
      <c r="D232" s="12"/>
      <c r="E232" t="s">
        <v>14</v>
      </c>
      <c r="F232">
        <v>648</v>
      </c>
    </row>
    <row r="233" spans="2:6" x14ac:dyDescent="0.3">
      <c r="B233" t="s">
        <v>20</v>
      </c>
      <c r="C233">
        <v>299</v>
      </c>
      <c r="D233" s="12"/>
      <c r="E233" t="s">
        <v>14</v>
      </c>
      <c r="F233">
        <v>64</v>
      </c>
    </row>
    <row r="234" spans="2:6" x14ac:dyDescent="0.3">
      <c r="B234" t="s">
        <v>20</v>
      </c>
      <c r="C234">
        <v>2237</v>
      </c>
      <c r="D234" s="12"/>
      <c r="E234" t="s">
        <v>14</v>
      </c>
      <c r="F234">
        <v>62</v>
      </c>
    </row>
    <row r="235" spans="2:6" x14ac:dyDescent="0.3">
      <c r="B235" t="s">
        <v>20</v>
      </c>
      <c r="C235">
        <v>645</v>
      </c>
      <c r="D235" s="12"/>
      <c r="E235" t="s">
        <v>14</v>
      </c>
      <c r="F235">
        <v>750</v>
      </c>
    </row>
    <row r="236" spans="2:6" x14ac:dyDescent="0.3">
      <c r="B236" t="s">
        <v>20</v>
      </c>
      <c r="C236">
        <v>484</v>
      </c>
      <c r="D236" s="12"/>
      <c r="E236" t="s">
        <v>14</v>
      </c>
      <c r="F236">
        <v>105</v>
      </c>
    </row>
    <row r="237" spans="2:6" x14ac:dyDescent="0.3">
      <c r="B237" t="s">
        <v>20</v>
      </c>
      <c r="C237">
        <v>154</v>
      </c>
      <c r="D237" s="12"/>
      <c r="E237" t="s">
        <v>14</v>
      </c>
      <c r="F237">
        <v>2604</v>
      </c>
    </row>
    <row r="238" spans="2:6" x14ac:dyDescent="0.3">
      <c r="B238" t="s">
        <v>20</v>
      </c>
      <c r="C238">
        <v>82</v>
      </c>
      <c r="D238" s="12"/>
      <c r="E238" t="s">
        <v>14</v>
      </c>
      <c r="F238">
        <v>65</v>
      </c>
    </row>
    <row r="239" spans="2:6" x14ac:dyDescent="0.3">
      <c r="B239" t="s">
        <v>20</v>
      </c>
      <c r="C239">
        <v>134</v>
      </c>
      <c r="D239" s="12"/>
      <c r="E239" t="s">
        <v>14</v>
      </c>
      <c r="F239">
        <v>94</v>
      </c>
    </row>
    <row r="240" spans="2:6" x14ac:dyDescent="0.3">
      <c r="B240" t="s">
        <v>20</v>
      </c>
      <c r="C240">
        <v>5203</v>
      </c>
      <c r="D240" s="12"/>
      <c r="E240" t="s">
        <v>14</v>
      </c>
      <c r="F240">
        <v>257</v>
      </c>
    </row>
    <row r="241" spans="2:6" x14ac:dyDescent="0.3">
      <c r="B241" t="s">
        <v>20</v>
      </c>
      <c r="C241">
        <v>94</v>
      </c>
      <c r="D241" s="12"/>
      <c r="E241" t="s">
        <v>14</v>
      </c>
      <c r="F241">
        <v>2928</v>
      </c>
    </row>
    <row r="242" spans="2:6" x14ac:dyDescent="0.3">
      <c r="B242" t="s">
        <v>20</v>
      </c>
      <c r="C242">
        <v>205</v>
      </c>
      <c r="D242" s="12"/>
      <c r="E242" t="s">
        <v>14</v>
      </c>
      <c r="F242">
        <v>4697</v>
      </c>
    </row>
    <row r="243" spans="2:6" x14ac:dyDescent="0.3">
      <c r="B243" t="s">
        <v>20</v>
      </c>
      <c r="C243">
        <v>92</v>
      </c>
      <c r="D243" s="12"/>
      <c r="E243" t="s">
        <v>14</v>
      </c>
      <c r="F243">
        <v>2915</v>
      </c>
    </row>
    <row r="244" spans="2:6" x14ac:dyDescent="0.3">
      <c r="B244" t="s">
        <v>20</v>
      </c>
      <c r="C244">
        <v>219</v>
      </c>
      <c r="D244" s="12"/>
      <c r="E244" t="s">
        <v>14</v>
      </c>
      <c r="F244">
        <v>18</v>
      </c>
    </row>
    <row r="245" spans="2:6" x14ac:dyDescent="0.3">
      <c r="B245" t="s">
        <v>20</v>
      </c>
      <c r="C245">
        <v>2526</v>
      </c>
      <c r="D245" s="12"/>
      <c r="E245" t="s">
        <v>14</v>
      </c>
      <c r="F245">
        <v>602</v>
      </c>
    </row>
    <row r="246" spans="2:6" x14ac:dyDescent="0.3">
      <c r="B246" t="s">
        <v>20</v>
      </c>
      <c r="C246">
        <v>94</v>
      </c>
      <c r="D246" s="12"/>
      <c r="E246" t="s">
        <v>14</v>
      </c>
      <c r="F246">
        <v>1</v>
      </c>
    </row>
    <row r="247" spans="2:6" x14ac:dyDescent="0.3">
      <c r="B247" t="s">
        <v>20</v>
      </c>
      <c r="C247">
        <v>1713</v>
      </c>
      <c r="D247" s="12"/>
      <c r="E247" t="s">
        <v>14</v>
      </c>
      <c r="F247">
        <v>3868</v>
      </c>
    </row>
    <row r="248" spans="2:6" x14ac:dyDescent="0.3">
      <c r="B248" t="s">
        <v>20</v>
      </c>
      <c r="C248">
        <v>249</v>
      </c>
      <c r="D248" s="12"/>
      <c r="E248" t="s">
        <v>14</v>
      </c>
      <c r="F248">
        <v>504</v>
      </c>
    </row>
    <row r="249" spans="2:6" x14ac:dyDescent="0.3">
      <c r="B249" t="s">
        <v>20</v>
      </c>
      <c r="C249">
        <v>192</v>
      </c>
      <c r="D249" s="12"/>
      <c r="E249" t="s">
        <v>14</v>
      </c>
      <c r="F249">
        <v>14</v>
      </c>
    </row>
    <row r="250" spans="2:6" x14ac:dyDescent="0.3">
      <c r="B250" t="s">
        <v>20</v>
      </c>
      <c r="C250">
        <v>247</v>
      </c>
      <c r="D250" s="12"/>
      <c r="E250" t="s">
        <v>14</v>
      </c>
      <c r="F250">
        <v>750</v>
      </c>
    </row>
    <row r="251" spans="2:6" x14ac:dyDescent="0.3">
      <c r="B251" t="s">
        <v>20</v>
      </c>
      <c r="C251">
        <v>2293</v>
      </c>
      <c r="D251" s="12"/>
      <c r="E251" t="s">
        <v>14</v>
      </c>
      <c r="F251">
        <v>77</v>
      </c>
    </row>
    <row r="252" spans="2:6" x14ac:dyDescent="0.3">
      <c r="B252" t="s">
        <v>20</v>
      </c>
      <c r="C252">
        <v>3131</v>
      </c>
      <c r="D252" s="12"/>
      <c r="E252" t="s">
        <v>14</v>
      </c>
      <c r="F252">
        <v>752</v>
      </c>
    </row>
    <row r="253" spans="2:6" x14ac:dyDescent="0.3">
      <c r="B253" t="s">
        <v>20</v>
      </c>
      <c r="C253">
        <v>143</v>
      </c>
      <c r="D253" s="12"/>
      <c r="E253" t="s">
        <v>14</v>
      </c>
      <c r="F253">
        <v>131</v>
      </c>
    </row>
    <row r="254" spans="2:6" x14ac:dyDescent="0.3">
      <c r="B254" t="s">
        <v>20</v>
      </c>
      <c r="C254">
        <v>296</v>
      </c>
      <c r="D254" s="12"/>
      <c r="E254" t="s">
        <v>14</v>
      </c>
      <c r="F254">
        <v>87</v>
      </c>
    </row>
    <row r="255" spans="2:6" x14ac:dyDescent="0.3">
      <c r="B255" t="s">
        <v>20</v>
      </c>
      <c r="C255">
        <v>170</v>
      </c>
      <c r="D255" s="12"/>
      <c r="E255" t="s">
        <v>14</v>
      </c>
      <c r="F255">
        <v>1063</v>
      </c>
    </row>
    <row r="256" spans="2:6" x14ac:dyDescent="0.3">
      <c r="B256" t="s">
        <v>20</v>
      </c>
      <c r="C256">
        <v>86</v>
      </c>
      <c r="D256" s="12"/>
      <c r="E256" t="s">
        <v>14</v>
      </c>
      <c r="F256">
        <v>76</v>
      </c>
    </row>
    <row r="257" spans="2:6" x14ac:dyDescent="0.3">
      <c r="B257" t="s">
        <v>20</v>
      </c>
      <c r="C257">
        <v>6286</v>
      </c>
      <c r="D257" s="12"/>
      <c r="E257" t="s">
        <v>14</v>
      </c>
      <c r="F257">
        <v>4428</v>
      </c>
    </row>
    <row r="258" spans="2:6" x14ac:dyDescent="0.3">
      <c r="B258" t="s">
        <v>20</v>
      </c>
      <c r="C258">
        <v>3727</v>
      </c>
      <c r="D258" s="12"/>
      <c r="E258" t="s">
        <v>14</v>
      </c>
      <c r="F258">
        <v>58</v>
      </c>
    </row>
    <row r="259" spans="2:6" x14ac:dyDescent="0.3">
      <c r="B259" t="s">
        <v>20</v>
      </c>
      <c r="C259">
        <v>1605</v>
      </c>
      <c r="D259" s="12"/>
      <c r="E259" t="s">
        <v>14</v>
      </c>
      <c r="F259">
        <v>111</v>
      </c>
    </row>
    <row r="260" spans="2:6" x14ac:dyDescent="0.3">
      <c r="B260" t="s">
        <v>20</v>
      </c>
      <c r="C260">
        <v>2120</v>
      </c>
      <c r="D260" s="12"/>
      <c r="E260" t="s">
        <v>14</v>
      </c>
      <c r="F260">
        <v>2955</v>
      </c>
    </row>
    <row r="261" spans="2:6" x14ac:dyDescent="0.3">
      <c r="B261" t="s">
        <v>20</v>
      </c>
      <c r="C261">
        <v>50</v>
      </c>
      <c r="D261" s="12"/>
      <c r="E261" t="s">
        <v>14</v>
      </c>
      <c r="F261">
        <v>1657</v>
      </c>
    </row>
    <row r="262" spans="2:6" x14ac:dyDescent="0.3">
      <c r="B262" t="s">
        <v>20</v>
      </c>
      <c r="C262">
        <v>2080</v>
      </c>
      <c r="D262" s="12"/>
      <c r="E262" t="s">
        <v>14</v>
      </c>
      <c r="F262">
        <v>926</v>
      </c>
    </row>
    <row r="263" spans="2:6" x14ac:dyDescent="0.3">
      <c r="B263" t="s">
        <v>20</v>
      </c>
      <c r="C263">
        <v>2105</v>
      </c>
      <c r="D263" s="12"/>
      <c r="E263" t="s">
        <v>14</v>
      </c>
      <c r="F263">
        <v>77</v>
      </c>
    </row>
    <row r="264" spans="2:6" x14ac:dyDescent="0.3">
      <c r="B264" t="s">
        <v>20</v>
      </c>
      <c r="C264">
        <v>2436</v>
      </c>
      <c r="D264" s="12"/>
      <c r="E264" t="s">
        <v>14</v>
      </c>
      <c r="F264">
        <v>1748</v>
      </c>
    </row>
    <row r="265" spans="2:6" x14ac:dyDescent="0.3">
      <c r="B265" t="s">
        <v>20</v>
      </c>
      <c r="C265">
        <v>80</v>
      </c>
      <c r="D265" s="12"/>
      <c r="E265" t="s">
        <v>14</v>
      </c>
      <c r="F265">
        <v>79</v>
      </c>
    </row>
    <row r="266" spans="2:6" x14ac:dyDescent="0.3">
      <c r="B266" t="s">
        <v>20</v>
      </c>
      <c r="C266">
        <v>42</v>
      </c>
      <c r="D266" s="12"/>
      <c r="E266" t="s">
        <v>14</v>
      </c>
      <c r="F266">
        <v>889</v>
      </c>
    </row>
    <row r="267" spans="2:6" x14ac:dyDescent="0.3">
      <c r="B267" t="s">
        <v>20</v>
      </c>
      <c r="C267">
        <v>139</v>
      </c>
      <c r="D267" s="12"/>
      <c r="E267" t="s">
        <v>14</v>
      </c>
      <c r="F267">
        <v>56</v>
      </c>
    </row>
    <row r="268" spans="2:6" x14ac:dyDescent="0.3">
      <c r="B268" t="s">
        <v>20</v>
      </c>
      <c r="C268">
        <v>159</v>
      </c>
      <c r="D268" s="12"/>
      <c r="E268" t="s">
        <v>14</v>
      </c>
      <c r="F268">
        <v>1</v>
      </c>
    </row>
    <row r="269" spans="2:6" x14ac:dyDescent="0.3">
      <c r="B269" t="s">
        <v>20</v>
      </c>
      <c r="C269">
        <v>381</v>
      </c>
      <c r="D269" s="12"/>
      <c r="E269" t="s">
        <v>14</v>
      </c>
      <c r="F269">
        <v>83</v>
      </c>
    </row>
    <row r="270" spans="2:6" x14ac:dyDescent="0.3">
      <c r="B270" t="s">
        <v>20</v>
      </c>
      <c r="C270">
        <v>194</v>
      </c>
      <c r="D270" s="12"/>
      <c r="E270" t="s">
        <v>14</v>
      </c>
      <c r="F270">
        <v>2025</v>
      </c>
    </row>
    <row r="271" spans="2:6" x14ac:dyDescent="0.3">
      <c r="B271" t="s">
        <v>20</v>
      </c>
      <c r="C271">
        <v>106</v>
      </c>
      <c r="D271" s="12"/>
      <c r="E271" t="s">
        <v>14</v>
      </c>
      <c r="F271">
        <v>14</v>
      </c>
    </row>
    <row r="272" spans="2:6" x14ac:dyDescent="0.3">
      <c r="B272" t="s">
        <v>20</v>
      </c>
      <c r="C272">
        <v>142</v>
      </c>
      <c r="D272" s="12"/>
      <c r="E272" t="s">
        <v>14</v>
      </c>
      <c r="F272">
        <v>656</v>
      </c>
    </row>
    <row r="273" spans="2:6" x14ac:dyDescent="0.3">
      <c r="B273" t="s">
        <v>20</v>
      </c>
      <c r="C273">
        <v>211</v>
      </c>
      <c r="D273" s="12"/>
      <c r="E273" t="s">
        <v>14</v>
      </c>
      <c r="F273">
        <v>1596</v>
      </c>
    </row>
    <row r="274" spans="2:6" x14ac:dyDescent="0.3">
      <c r="B274" t="s">
        <v>20</v>
      </c>
      <c r="C274">
        <v>2756</v>
      </c>
      <c r="D274" s="12"/>
      <c r="E274" t="s">
        <v>14</v>
      </c>
      <c r="F274">
        <v>10</v>
      </c>
    </row>
    <row r="275" spans="2:6" x14ac:dyDescent="0.3">
      <c r="B275" t="s">
        <v>20</v>
      </c>
      <c r="C275">
        <v>173</v>
      </c>
      <c r="D275" s="12"/>
      <c r="E275" t="s">
        <v>14</v>
      </c>
      <c r="F275">
        <v>1121</v>
      </c>
    </row>
    <row r="276" spans="2:6" x14ac:dyDescent="0.3">
      <c r="B276" t="s">
        <v>20</v>
      </c>
      <c r="C276">
        <v>87</v>
      </c>
      <c r="D276" s="12"/>
      <c r="E276" t="s">
        <v>14</v>
      </c>
      <c r="F276">
        <v>15</v>
      </c>
    </row>
    <row r="277" spans="2:6" x14ac:dyDescent="0.3">
      <c r="B277" t="s">
        <v>20</v>
      </c>
      <c r="C277">
        <v>1572</v>
      </c>
      <c r="D277" s="12"/>
      <c r="E277" t="s">
        <v>14</v>
      </c>
      <c r="F277">
        <v>191</v>
      </c>
    </row>
    <row r="278" spans="2:6" x14ac:dyDescent="0.3">
      <c r="B278" t="s">
        <v>20</v>
      </c>
      <c r="C278">
        <v>2346</v>
      </c>
      <c r="D278" s="12"/>
      <c r="E278" t="s">
        <v>14</v>
      </c>
      <c r="F278">
        <v>16</v>
      </c>
    </row>
    <row r="279" spans="2:6" x14ac:dyDescent="0.3">
      <c r="B279" t="s">
        <v>20</v>
      </c>
      <c r="C279">
        <v>115</v>
      </c>
      <c r="D279" s="12"/>
      <c r="E279" t="s">
        <v>14</v>
      </c>
      <c r="F279">
        <v>17</v>
      </c>
    </row>
    <row r="280" spans="2:6" x14ac:dyDescent="0.3">
      <c r="B280" t="s">
        <v>20</v>
      </c>
      <c r="C280">
        <v>85</v>
      </c>
      <c r="D280" s="12"/>
      <c r="E280" t="s">
        <v>14</v>
      </c>
      <c r="F280">
        <v>34</v>
      </c>
    </row>
    <row r="281" spans="2:6" x14ac:dyDescent="0.3">
      <c r="B281" t="s">
        <v>20</v>
      </c>
      <c r="C281">
        <v>144</v>
      </c>
      <c r="D281" s="12"/>
      <c r="E281" t="s">
        <v>14</v>
      </c>
      <c r="F281">
        <v>1</v>
      </c>
    </row>
    <row r="282" spans="2:6" x14ac:dyDescent="0.3">
      <c r="B282" t="s">
        <v>20</v>
      </c>
      <c r="C282">
        <v>2443</v>
      </c>
      <c r="D282" s="12"/>
      <c r="E282" t="s">
        <v>14</v>
      </c>
      <c r="F282">
        <v>1274</v>
      </c>
    </row>
    <row r="283" spans="2:6" x14ac:dyDescent="0.3">
      <c r="B283" t="s">
        <v>20</v>
      </c>
      <c r="C283">
        <v>64</v>
      </c>
      <c r="D283" s="12"/>
      <c r="E283" t="s">
        <v>14</v>
      </c>
      <c r="F283">
        <v>210</v>
      </c>
    </row>
    <row r="284" spans="2:6" x14ac:dyDescent="0.3">
      <c r="B284" t="s">
        <v>20</v>
      </c>
      <c r="C284">
        <v>268</v>
      </c>
      <c r="D284" s="12"/>
      <c r="E284" t="s">
        <v>14</v>
      </c>
      <c r="F284">
        <v>248</v>
      </c>
    </row>
    <row r="285" spans="2:6" x14ac:dyDescent="0.3">
      <c r="B285" t="s">
        <v>20</v>
      </c>
      <c r="C285">
        <v>195</v>
      </c>
      <c r="D285" s="12"/>
      <c r="E285" t="s">
        <v>14</v>
      </c>
      <c r="F285">
        <v>513</v>
      </c>
    </row>
    <row r="286" spans="2:6" x14ac:dyDescent="0.3">
      <c r="B286" t="s">
        <v>20</v>
      </c>
      <c r="C286">
        <v>186</v>
      </c>
      <c r="D286" s="12"/>
      <c r="E286" t="s">
        <v>14</v>
      </c>
      <c r="F286">
        <v>3410</v>
      </c>
    </row>
    <row r="287" spans="2:6" x14ac:dyDescent="0.3">
      <c r="B287" t="s">
        <v>20</v>
      </c>
      <c r="C287">
        <v>460</v>
      </c>
      <c r="D287" s="12"/>
      <c r="E287" t="s">
        <v>14</v>
      </c>
      <c r="F287">
        <v>10</v>
      </c>
    </row>
    <row r="288" spans="2:6" x14ac:dyDescent="0.3">
      <c r="B288" t="s">
        <v>20</v>
      </c>
      <c r="C288">
        <v>2528</v>
      </c>
      <c r="D288" s="12"/>
      <c r="E288" t="s">
        <v>14</v>
      </c>
      <c r="F288">
        <v>2201</v>
      </c>
    </row>
    <row r="289" spans="2:6" x14ac:dyDescent="0.3">
      <c r="B289" t="s">
        <v>20</v>
      </c>
      <c r="C289">
        <v>3657</v>
      </c>
      <c r="D289" s="12"/>
      <c r="E289" t="s">
        <v>14</v>
      </c>
      <c r="F289">
        <v>676</v>
      </c>
    </row>
    <row r="290" spans="2:6" x14ac:dyDescent="0.3">
      <c r="B290" t="s">
        <v>20</v>
      </c>
      <c r="C290">
        <v>131</v>
      </c>
      <c r="D290" s="12"/>
      <c r="E290" t="s">
        <v>14</v>
      </c>
      <c r="F290">
        <v>831</v>
      </c>
    </row>
    <row r="291" spans="2:6" x14ac:dyDescent="0.3">
      <c r="B291" t="s">
        <v>20</v>
      </c>
      <c r="C291">
        <v>239</v>
      </c>
      <c r="D291" s="12"/>
      <c r="E291" t="s">
        <v>14</v>
      </c>
      <c r="F291">
        <v>859</v>
      </c>
    </row>
    <row r="292" spans="2:6" x14ac:dyDescent="0.3">
      <c r="B292" t="s">
        <v>20</v>
      </c>
      <c r="C292">
        <v>78</v>
      </c>
      <c r="D292" s="12"/>
      <c r="E292" t="s">
        <v>14</v>
      </c>
      <c r="F292">
        <v>45</v>
      </c>
    </row>
    <row r="293" spans="2:6" x14ac:dyDescent="0.3">
      <c r="B293" t="s">
        <v>20</v>
      </c>
      <c r="C293">
        <v>1773</v>
      </c>
      <c r="D293" s="12"/>
      <c r="E293" t="s">
        <v>14</v>
      </c>
      <c r="F293">
        <v>6</v>
      </c>
    </row>
    <row r="294" spans="2:6" x14ac:dyDescent="0.3">
      <c r="B294" t="s">
        <v>20</v>
      </c>
      <c r="C294">
        <v>32</v>
      </c>
      <c r="D294" s="12"/>
      <c r="E294" t="s">
        <v>14</v>
      </c>
      <c r="F294">
        <v>7</v>
      </c>
    </row>
    <row r="295" spans="2:6" x14ac:dyDescent="0.3">
      <c r="B295" t="s">
        <v>20</v>
      </c>
      <c r="C295">
        <v>369</v>
      </c>
      <c r="D295" s="12"/>
      <c r="E295" t="s">
        <v>14</v>
      </c>
      <c r="F295">
        <v>31</v>
      </c>
    </row>
    <row r="296" spans="2:6" x14ac:dyDescent="0.3">
      <c r="B296" t="s">
        <v>20</v>
      </c>
      <c r="C296">
        <v>89</v>
      </c>
      <c r="D296" s="12"/>
      <c r="E296" t="s">
        <v>14</v>
      </c>
      <c r="F296">
        <v>78</v>
      </c>
    </row>
    <row r="297" spans="2:6" x14ac:dyDescent="0.3">
      <c r="B297" t="s">
        <v>20</v>
      </c>
      <c r="C297">
        <v>147</v>
      </c>
      <c r="D297" s="12"/>
      <c r="E297" t="s">
        <v>14</v>
      </c>
      <c r="F297">
        <v>1225</v>
      </c>
    </row>
    <row r="298" spans="2:6" x14ac:dyDescent="0.3">
      <c r="B298" t="s">
        <v>20</v>
      </c>
      <c r="C298">
        <v>126</v>
      </c>
      <c r="D298" s="12"/>
      <c r="E298" t="s">
        <v>14</v>
      </c>
      <c r="F298">
        <v>1</v>
      </c>
    </row>
    <row r="299" spans="2:6" x14ac:dyDescent="0.3">
      <c r="B299" t="s">
        <v>20</v>
      </c>
      <c r="C299">
        <v>2218</v>
      </c>
      <c r="D299" s="12"/>
      <c r="E299" t="s">
        <v>14</v>
      </c>
      <c r="F299">
        <v>67</v>
      </c>
    </row>
    <row r="300" spans="2:6" x14ac:dyDescent="0.3">
      <c r="B300" t="s">
        <v>20</v>
      </c>
      <c r="C300">
        <v>202</v>
      </c>
      <c r="D300" s="12"/>
      <c r="E300" t="s">
        <v>14</v>
      </c>
      <c r="F300">
        <v>19</v>
      </c>
    </row>
    <row r="301" spans="2:6" x14ac:dyDescent="0.3">
      <c r="B301" t="s">
        <v>20</v>
      </c>
      <c r="C301">
        <v>140</v>
      </c>
      <c r="D301" s="12"/>
      <c r="E301" t="s">
        <v>14</v>
      </c>
      <c r="F301">
        <v>2108</v>
      </c>
    </row>
    <row r="302" spans="2:6" x14ac:dyDescent="0.3">
      <c r="B302" t="s">
        <v>20</v>
      </c>
      <c r="C302">
        <v>1052</v>
      </c>
      <c r="D302" s="12"/>
      <c r="E302" t="s">
        <v>14</v>
      </c>
      <c r="F302">
        <v>679</v>
      </c>
    </row>
    <row r="303" spans="2:6" x14ac:dyDescent="0.3">
      <c r="B303" t="s">
        <v>20</v>
      </c>
      <c r="C303">
        <v>247</v>
      </c>
      <c r="D303" s="12"/>
      <c r="E303" t="s">
        <v>14</v>
      </c>
      <c r="F303">
        <v>36</v>
      </c>
    </row>
    <row r="304" spans="2:6" x14ac:dyDescent="0.3">
      <c r="B304" t="s">
        <v>20</v>
      </c>
      <c r="C304">
        <v>84</v>
      </c>
      <c r="D304" s="12"/>
      <c r="E304" t="s">
        <v>14</v>
      </c>
      <c r="F304">
        <v>47</v>
      </c>
    </row>
    <row r="305" spans="2:6" x14ac:dyDescent="0.3">
      <c r="B305" t="s">
        <v>20</v>
      </c>
      <c r="C305">
        <v>88</v>
      </c>
      <c r="D305" s="12"/>
      <c r="E305" t="s">
        <v>14</v>
      </c>
      <c r="F305">
        <v>70</v>
      </c>
    </row>
    <row r="306" spans="2:6" x14ac:dyDescent="0.3">
      <c r="B306" t="s">
        <v>20</v>
      </c>
      <c r="C306">
        <v>156</v>
      </c>
      <c r="D306" s="12"/>
      <c r="E306" t="s">
        <v>14</v>
      </c>
      <c r="F306">
        <v>154</v>
      </c>
    </row>
    <row r="307" spans="2:6" x14ac:dyDescent="0.3">
      <c r="B307" t="s">
        <v>20</v>
      </c>
      <c r="C307">
        <v>2985</v>
      </c>
      <c r="D307" s="12"/>
      <c r="E307" t="s">
        <v>14</v>
      </c>
      <c r="F307">
        <v>22</v>
      </c>
    </row>
    <row r="308" spans="2:6" x14ac:dyDescent="0.3">
      <c r="B308" t="s">
        <v>20</v>
      </c>
      <c r="C308">
        <v>762</v>
      </c>
      <c r="D308" s="12"/>
      <c r="E308" t="s">
        <v>14</v>
      </c>
      <c r="F308">
        <v>1758</v>
      </c>
    </row>
    <row r="309" spans="2:6" x14ac:dyDescent="0.3">
      <c r="B309" t="s">
        <v>20</v>
      </c>
      <c r="C309">
        <v>554</v>
      </c>
      <c r="D309" s="12"/>
      <c r="E309" t="s">
        <v>14</v>
      </c>
      <c r="F309">
        <v>94</v>
      </c>
    </row>
    <row r="310" spans="2:6" x14ac:dyDescent="0.3">
      <c r="B310" t="s">
        <v>20</v>
      </c>
      <c r="C310">
        <v>135</v>
      </c>
      <c r="D310" s="12"/>
      <c r="E310" t="s">
        <v>14</v>
      </c>
      <c r="F310">
        <v>33</v>
      </c>
    </row>
    <row r="311" spans="2:6" x14ac:dyDescent="0.3">
      <c r="B311" t="s">
        <v>20</v>
      </c>
      <c r="C311">
        <v>122</v>
      </c>
      <c r="D311" s="12"/>
      <c r="E311" t="s">
        <v>14</v>
      </c>
      <c r="F311">
        <v>1</v>
      </c>
    </row>
    <row r="312" spans="2:6" x14ac:dyDescent="0.3">
      <c r="B312" t="s">
        <v>20</v>
      </c>
      <c r="C312">
        <v>221</v>
      </c>
      <c r="D312" s="12"/>
      <c r="E312" t="s">
        <v>14</v>
      </c>
      <c r="F312">
        <v>31</v>
      </c>
    </row>
    <row r="313" spans="2:6" x14ac:dyDescent="0.3">
      <c r="B313" t="s">
        <v>20</v>
      </c>
      <c r="C313">
        <v>126</v>
      </c>
      <c r="D313" s="12"/>
      <c r="E313" t="s">
        <v>14</v>
      </c>
      <c r="F313">
        <v>35</v>
      </c>
    </row>
    <row r="314" spans="2:6" x14ac:dyDescent="0.3">
      <c r="B314" t="s">
        <v>20</v>
      </c>
      <c r="C314">
        <v>1022</v>
      </c>
      <c r="D314" s="12"/>
      <c r="E314" t="s">
        <v>14</v>
      </c>
      <c r="F314">
        <v>63</v>
      </c>
    </row>
    <row r="315" spans="2:6" x14ac:dyDescent="0.3">
      <c r="B315" t="s">
        <v>20</v>
      </c>
      <c r="C315">
        <v>3177</v>
      </c>
      <c r="D315" s="12"/>
      <c r="E315" t="s">
        <v>14</v>
      </c>
      <c r="F315">
        <v>526</v>
      </c>
    </row>
    <row r="316" spans="2:6" x14ac:dyDescent="0.3">
      <c r="B316" t="s">
        <v>20</v>
      </c>
      <c r="C316">
        <v>198</v>
      </c>
      <c r="D316" s="12"/>
      <c r="E316" t="s">
        <v>14</v>
      </c>
      <c r="F316">
        <v>121</v>
      </c>
    </row>
    <row r="317" spans="2:6" x14ac:dyDescent="0.3">
      <c r="B317" t="s">
        <v>20</v>
      </c>
      <c r="C317">
        <v>85</v>
      </c>
      <c r="D317" s="12"/>
      <c r="E317" t="s">
        <v>14</v>
      </c>
      <c r="F317">
        <v>67</v>
      </c>
    </row>
    <row r="318" spans="2:6" x14ac:dyDescent="0.3">
      <c r="B318" t="s">
        <v>20</v>
      </c>
      <c r="C318">
        <v>3596</v>
      </c>
      <c r="D318" s="12"/>
      <c r="E318" t="s">
        <v>14</v>
      </c>
      <c r="F318">
        <v>57</v>
      </c>
    </row>
    <row r="319" spans="2:6" x14ac:dyDescent="0.3">
      <c r="B319" t="s">
        <v>20</v>
      </c>
      <c r="C319">
        <v>244</v>
      </c>
      <c r="D319" s="12"/>
      <c r="E319" t="s">
        <v>14</v>
      </c>
      <c r="F319">
        <v>1229</v>
      </c>
    </row>
    <row r="320" spans="2:6" x14ac:dyDescent="0.3">
      <c r="B320" t="s">
        <v>20</v>
      </c>
      <c r="C320">
        <v>5180</v>
      </c>
      <c r="D320" s="12"/>
      <c r="E320" t="s">
        <v>14</v>
      </c>
      <c r="F320">
        <v>12</v>
      </c>
    </row>
    <row r="321" spans="2:6" x14ac:dyDescent="0.3">
      <c r="B321" t="s">
        <v>20</v>
      </c>
      <c r="C321">
        <v>589</v>
      </c>
      <c r="D321" s="12"/>
      <c r="E321" t="s">
        <v>14</v>
      </c>
      <c r="F321">
        <v>452</v>
      </c>
    </row>
    <row r="322" spans="2:6" x14ac:dyDescent="0.3">
      <c r="B322" t="s">
        <v>20</v>
      </c>
      <c r="C322">
        <v>2725</v>
      </c>
      <c r="D322" s="12"/>
      <c r="E322" t="s">
        <v>14</v>
      </c>
      <c r="F322">
        <v>1886</v>
      </c>
    </row>
    <row r="323" spans="2:6" x14ac:dyDescent="0.3">
      <c r="B323" t="s">
        <v>20</v>
      </c>
      <c r="C323">
        <v>300</v>
      </c>
      <c r="D323" s="12"/>
      <c r="E323" t="s">
        <v>14</v>
      </c>
      <c r="F323">
        <v>1825</v>
      </c>
    </row>
    <row r="324" spans="2:6" x14ac:dyDescent="0.3">
      <c r="B324" t="s">
        <v>20</v>
      </c>
      <c r="C324">
        <v>144</v>
      </c>
      <c r="D324" s="12"/>
      <c r="E324" t="s">
        <v>14</v>
      </c>
      <c r="F324">
        <v>31</v>
      </c>
    </row>
    <row r="325" spans="2:6" x14ac:dyDescent="0.3">
      <c r="B325" t="s">
        <v>20</v>
      </c>
      <c r="C325">
        <v>87</v>
      </c>
      <c r="D325" s="12"/>
      <c r="E325" t="s">
        <v>14</v>
      </c>
      <c r="F325">
        <v>107</v>
      </c>
    </row>
    <row r="326" spans="2:6" x14ac:dyDescent="0.3">
      <c r="B326" t="s">
        <v>20</v>
      </c>
      <c r="C326">
        <v>3116</v>
      </c>
      <c r="D326" s="12"/>
      <c r="E326" t="s">
        <v>14</v>
      </c>
      <c r="F326">
        <v>27</v>
      </c>
    </row>
    <row r="327" spans="2:6" x14ac:dyDescent="0.3">
      <c r="B327" t="s">
        <v>20</v>
      </c>
      <c r="C327">
        <v>909</v>
      </c>
      <c r="D327" s="12"/>
      <c r="E327" t="s">
        <v>14</v>
      </c>
      <c r="F327">
        <v>1221</v>
      </c>
    </row>
    <row r="328" spans="2:6" x14ac:dyDescent="0.3">
      <c r="B328" t="s">
        <v>20</v>
      </c>
      <c r="C328">
        <v>1613</v>
      </c>
      <c r="D328" s="12"/>
      <c r="E328" t="s">
        <v>14</v>
      </c>
      <c r="F328">
        <v>1</v>
      </c>
    </row>
    <row r="329" spans="2:6" x14ac:dyDescent="0.3">
      <c r="B329" t="s">
        <v>20</v>
      </c>
      <c r="C329">
        <v>136</v>
      </c>
      <c r="D329" s="12"/>
      <c r="E329" t="s">
        <v>14</v>
      </c>
      <c r="F329">
        <v>16</v>
      </c>
    </row>
    <row r="330" spans="2:6" x14ac:dyDescent="0.3">
      <c r="B330" t="s">
        <v>20</v>
      </c>
      <c r="C330">
        <v>130</v>
      </c>
      <c r="D330" s="12"/>
      <c r="E330" t="s">
        <v>14</v>
      </c>
      <c r="F330">
        <v>41</v>
      </c>
    </row>
    <row r="331" spans="2:6" x14ac:dyDescent="0.3">
      <c r="B331" t="s">
        <v>20</v>
      </c>
      <c r="C331">
        <v>102</v>
      </c>
      <c r="D331" s="12"/>
      <c r="E331" t="s">
        <v>14</v>
      </c>
      <c r="F331">
        <v>523</v>
      </c>
    </row>
    <row r="332" spans="2:6" x14ac:dyDescent="0.3">
      <c r="B332" t="s">
        <v>20</v>
      </c>
      <c r="C332">
        <v>4006</v>
      </c>
      <c r="D332" s="12"/>
      <c r="E332" t="s">
        <v>14</v>
      </c>
      <c r="F332">
        <v>141</v>
      </c>
    </row>
    <row r="333" spans="2:6" x14ac:dyDescent="0.3">
      <c r="B333" t="s">
        <v>20</v>
      </c>
      <c r="C333">
        <v>1629</v>
      </c>
      <c r="D333" s="12"/>
      <c r="E333" t="s">
        <v>14</v>
      </c>
      <c r="F333">
        <v>52</v>
      </c>
    </row>
    <row r="334" spans="2:6" x14ac:dyDescent="0.3">
      <c r="B334" t="s">
        <v>20</v>
      </c>
      <c r="C334">
        <v>2188</v>
      </c>
      <c r="D334" s="12"/>
      <c r="E334" t="s">
        <v>14</v>
      </c>
      <c r="F334">
        <v>225</v>
      </c>
    </row>
    <row r="335" spans="2:6" x14ac:dyDescent="0.3">
      <c r="B335" t="s">
        <v>20</v>
      </c>
      <c r="C335">
        <v>2409</v>
      </c>
      <c r="D335" s="12"/>
      <c r="E335" t="s">
        <v>14</v>
      </c>
      <c r="F335">
        <v>38</v>
      </c>
    </row>
    <row r="336" spans="2:6" x14ac:dyDescent="0.3">
      <c r="B336" t="s">
        <v>20</v>
      </c>
      <c r="C336">
        <v>194</v>
      </c>
      <c r="D336" s="12"/>
      <c r="E336" t="s">
        <v>14</v>
      </c>
      <c r="F336">
        <v>15</v>
      </c>
    </row>
    <row r="337" spans="2:6" x14ac:dyDescent="0.3">
      <c r="B337" t="s">
        <v>20</v>
      </c>
      <c r="C337">
        <v>1140</v>
      </c>
      <c r="D337" s="12"/>
      <c r="E337" t="s">
        <v>14</v>
      </c>
      <c r="F337">
        <v>37</v>
      </c>
    </row>
    <row r="338" spans="2:6" x14ac:dyDescent="0.3">
      <c r="B338" t="s">
        <v>20</v>
      </c>
      <c r="C338">
        <v>102</v>
      </c>
      <c r="D338" s="12"/>
      <c r="E338" t="s">
        <v>14</v>
      </c>
      <c r="F338">
        <v>112</v>
      </c>
    </row>
    <row r="339" spans="2:6" x14ac:dyDescent="0.3">
      <c r="B339" t="s">
        <v>20</v>
      </c>
      <c r="C339">
        <v>2857</v>
      </c>
      <c r="D339" s="12"/>
      <c r="E339" t="s">
        <v>14</v>
      </c>
      <c r="F339">
        <v>21</v>
      </c>
    </row>
    <row r="340" spans="2:6" x14ac:dyDescent="0.3">
      <c r="B340" t="s">
        <v>20</v>
      </c>
      <c r="C340">
        <v>107</v>
      </c>
      <c r="D340" s="12"/>
      <c r="E340" t="s">
        <v>14</v>
      </c>
      <c r="F340">
        <v>67</v>
      </c>
    </row>
    <row r="341" spans="2:6" x14ac:dyDescent="0.3">
      <c r="B341" t="s">
        <v>20</v>
      </c>
      <c r="C341">
        <v>160</v>
      </c>
      <c r="D341" s="12"/>
      <c r="E341" t="s">
        <v>14</v>
      </c>
      <c r="F341">
        <v>78</v>
      </c>
    </row>
    <row r="342" spans="2:6" x14ac:dyDescent="0.3">
      <c r="B342" t="s">
        <v>20</v>
      </c>
      <c r="C342">
        <v>2230</v>
      </c>
      <c r="D342" s="12"/>
      <c r="E342" t="s">
        <v>14</v>
      </c>
      <c r="F342">
        <v>67</v>
      </c>
    </row>
    <row r="343" spans="2:6" x14ac:dyDescent="0.3">
      <c r="B343" t="s">
        <v>20</v>
      </c>
      <c r="C343">
        <v>316</v>
      </c>
      <c r="D343" s="12"/>
      <c r="E343" t="s">
        <v>14</v>
      </c>
      <c r="F343">
        <v>263</v>
      </c>
    </row>
    <row r="344" spans="2:6" x14ac:dyDescent="0.3">
      <c r="B344" t="s">
        <v>20</v>
      </c>
      <c r="C344">
        <v>117</v>
      </c>
      <c r="D344" s="12"/>
      <c r="E344" t="s">
        <v>14</v>
      </c>
      <c r="F344">
        <v>1691</v>
      </c>
    </row>
    <row r="345" spans="2:6" x14ac:dyDescent="0.3">
      <c r="B345" t="s">
        <v>20</v>
      </c>
      <c r="C345">
        <v>6406</v>
      </c>
      <c r="D345" s="12"/>
      <c r="E345" t="s">
        <v>14</v>
      </c>
      <c r="F345">
        <v>181</v>
      </c>
    </row>
    <row r="346" spans="2:6" x14ac:dyDescent="0.3">
      <c r="B346" t="s">
        <v>20</v>
      </c>
      <c r="C346">
        <v>192</v>
      </c>
      <c r="D346" s="12"/>
      <c r="E346" t="s">
        <v>14</v>
      </c>
      <c r="F346">
        <v>13</v>
      </c>
    </row>
    <row r="347" spans="2:6" x14ac:dyDescent="0.3">
      <c r="B347" t="s">
        <v>20</v>
      </c>
      <c r="C347">
        <v>26</v>
      </c>
      <c r="D347" s="12"/>
      <c r="E347" t="s">
        <v>14</v>
      </c>
      <c r="F347">
        <v>1</v>
      </c>
    </row>
    <row r="348" spans="2:6" x14ac:dyDescent="0.3">
      <c r="B348" t="s">
        <v>20</v>
      </c>
      <c r="C348">
        <v>723</v>
      </c>
      <c r="D348" s="12"/>
      <c r="E348" t="s">
        <v>14</v>
      </c>
      <c r="F348">
        <v>21</v>
      </c>
    </row>
    <row r="349" spans="2:6" x14ac:dyDescent="0.3">
      <c r="B349" t="s">
        <v>20</v>
      </c>
      <c r="C349">
        <v>170</v>
      </c>
      <c r="D349" s="12"/>
      <c r="E349" t="s">
        <v>14</v>
      </c>
      <c r="F349">
        <v>830</v>
      </c>
    </row>
    <row r="350" spans="2:6" x14ac:dyDescent="0.3">
      <c r="B350" t="s">
        <v>20</v>
      </c>
      <c r="C350">
        <v>238</v>
      </c>
      <c r="D350" s="12"/>
      <c r="E350" t="s">
        <v>14</v>
      </c>
      <c r="F350">
        <v>130</v>
      </c>
    </row>
    <row r="351" spans="2:6" x14ac:dyDescent="0.3">
      <c r="B351" t="s">
        <v>20</v>
      </c>
      <c r="C351">
        <v>55</v>
      </c>
      <c r="D351" s="12"/>
      <c r="E351" t="s">
        <v>14</v>
      </c>
      <c r="F351">
        <v>55</v>
      </c>
    </row>
    <row r="352" spans="2:6" x14ac:dyDescent="0.3">
      <c r="B352" t="s">
        <v>20</v>
      </c>
      <c r="C352">
        <v>128</v>
      </c>
      <c r="D352" s="12"/>
      <c r="E352" t="s">
        <v>14</v>
      </c>
      <c r="F352">
        <v>114</v>
      </c>
    </row>
    <row r="353" spans="2:6" x14ac:dyDescent="0.3">
      <c r="B353" t="s">
        <v>20</v>
      </c>
      <c r="C353">
        <v>2144</v>
      </c>
      <c r="D353" s="12"/>
      <c r="E353" t="s">
        <v>14</v>
      </c>
      <c r="F353">
        <v>594</v>
      </c>
    </row>
    <row r="354" spans="2:6" x14ac:dyDescent="0.3">
      <c r="B354" t="s">
        <v>20</v>
      </c>
      <c r="C354">
        <v>2693</v>
      </c>
      <c r="D354" s="12"/>
      <c r="E354" t="s">
        <v>14</v>
      </c>
      <c r="F354">
        <v>24</v>
      </c>
    </row>
    <row r="355" spans="2:6" x14ac:dyDescent="0.3">
      <c r="B355" t="s">
        <v>20</v>
      </c>
      <c r="C355">
        <v>432</v>
      </c>
      <c r="D355" s="12"/>
      <c r="E355" t="s">
        <v>14</v>
      </c>
      <c r="F355">
        <v>252</v>
      </c>
    </row>
    <row r="356" spans="2:6" x14ac:dyDescent="0.3">
      <c r="B356" t="s">
        <v>20</v>
      </c>
      <c r="C356">
        <v>189</v>
      </c>
      <c r="D356" s="12"/>
      <c r="E356" t="s">
        <v>14</v>
      </c>
      <c r="F356">
        <v>67</v>
      </c>
    </row>
    <row r="357" spans="2:6" x14ac:dyDescent="0.3">
      <c r="B357" t="s">
        <v>20</v>
      </c>
      <c r="C357">
        <v>154</v>
      </c>
      <c r="D357" s="12"/>
      <c r="E357" t="s">
        <v>14</v>
      </c>
      <c r="F357">
        <v>742</v>
      </c>
    </row>
    <row r="358" spans="2:6" x14ac:dyDescent="0.3">
      <c r="B358" t="s">
        <v>20</v>
      </c>
      <c r="C358">
        <v>96</v>
      </c>
      <c r="D358" s="12"/>
      <c r="E358" t="s">
        <v>14</v>
      </c>
      <c r="F358">
        <v>75</v>
      </c>
    </row>
    <row r="359" spans="2:6" x14ac:dyDescent="0.3">
      <c r="B359" t="s">
        <v>20</v>
      </c>
      <c r="C359">
        <v>3063</v>
      </c>
      <c r="D359" s="12"/>
      <c r="E359" t="s">
        <v>14</v>
      </c>
      <c r="F359">
        <v>4405</v>
      </c>
    </row>
    <row r="360" spans="2:6" x14ac:dyDescent="0.3">
      <c r="B360" t="s">
        <v>20</v>
      </c>
      <c r="C360">
        <v>2266</v>
      </c>
      <c r="D360" s="12"/>
      <c r="E360" t="s">
        <v>14</v>
      </c>
      <c r="F360">
        <v>92</v>
      </c>
    </row>
    <row r="361" spans="2:6" x14ac:dyDescent="0.3">
      <c r="B361" t="s">
        <v>20</v>
      </c>
      <c r="C361">
        <v>194</v>
      </c>
      <c r="D361" s="12"/>
      <c r="E361" t="s">
        <v>14</v>
      </c>
      <c r="F361">
        <v>64</v>
      </c>
    </row>
    <row r="362" spans="2:6" x14ac:dyDescent="0.3">
      <c r="B362" t="s">
        <v>20</v>
      </c>
      <c r="C362">
        <v>129</v>
      </c>
      <c r="D362" s="12"/>
      <c r="E362" t="s">
        <v>14</v>
      </c>
      <c r="F362">
        <v>64</v>
      </c>
    </row>
    <row r="363" spans="2:6" x14ac:dyDescent="0.3">
      <c r="B363" t="s">
        <v>20</v>
      </c>
      <c r="C363">
        <v>375</v>
      </c>
      <c r="D363" s="12"/>
      <c r="E363" t="s">
        <v>14</v>
      </c>
      <c r="F363">
        <v>842</v>
      </c>
    </row>
    <row r="364" spans="2:6" x14ac:dyDescent="0.3">
      <c r="B364" t="s">
        <v>20</v>
      </c>
      <c r="C364">
        <v>409</v>
      </c>
      <c r="D364" s="12"/>
      <c r="E364" t="s">
        <v>14</v>
      </c>
      <c r="F364">
        <v>112</v>
      </c>
    </row>
    <row r="365" spans="2:6" x14ac:dyDescent="0.3">
      <c r="B365" t="s">
        <v>20</v>
      </c>
      <c r="C365">
        <v>234</v>
      </c>
      <c r="D365" s="12"/>
      <c r="E365" t="s">
        <v>14</v>
      </c>
      <c r="F365">
        <v>374</v>
      </c>
    </row>
    <row r="366" spans="2:6" x14ac:dyDescent="0.3">
      <c r="B366" t="s">
        <v>20</v>
      </c>
      <c r="C366">
        <v>3016</v>
      </c>
      <c r="D366" s="12"/>
      <c r="E366" s="12"/>
      <c r="F366" s="12"/>
    </row>
    <row r="367" spans="2:6" x14ac:dyDescent="0.3">
      <c r="B367" t="s">
        <v>20</v>
      </c>
      <c r="C367">
        <v>264</v>
      </c>
      <c r="D367" s="12"/>
      <c r="E367" s="12"/>
      <c r="F367" s="12"/>
    </row>
    <row r="368" spans="2:6" x14ac:dyDescent="0.3">
      <c r="B368" t="s">
        <v>20</v>
      </c>
      <c r="C368">
        <v>272</v>
      </c>
      <c r="D368" s="12"/>
      <c r="E368" s="12"/>
      <c r="F368" s="12"/>
    </row>
    <row r="369" spans="2:6" x14ac:dyDescent="0.3">
      <c r="B369" t="s">
        <v>20</v>
      </c>
      <c r="C369">
        <v>419</v>
      </c>
      <c r="D369" s="12"/>
      <c r="E369" s="12"/>
      <c r="F369" s="12"/>
    </row>
    <row r="370" spans="2:6" x14ac:dyDescent="0.3">
      <c r="B370" t="s">
        <v>20</v>
      </c>
      <c r="C370">
        <v>1621</v>
      </c>
      <c r="D370" s="12"/>
      <c r="E370" s="12"/>
      <c r="F370" s="12"/>
    </row>
    <row r="371" spans="2:6" x14ac:dyDescent="0.3">
      <c r="B371" t="s">
        <v>20</v>
      </c>
      <c r="C371">
        <v>1101</v>
      </c>
      <c r="D371" s="12"/>
      <c r="E371" s="12"/>
      <c r="F371" s="12"/>
    </row>
    <row r="372" spans="2:6" x14ac:dyDescent="0.3">
      <c r="B372" t="s">
        <v>20</v>
      </c>
      <c r="C372">
        <v>1073</v>
      </c>
      <c r="D372" s="12"/>
      <c r="E372" s="12"/>
      <c r="F372" s="12"/>
    </row>
    <row r="373" spans="2:6" x14ac:dyDescent="0.3">
      <c r="B373" t="s">
        <v>20</v>
      </c>
      <c r="C373">
        <v>331</v>
      </c>
      <c r="D373" s="12"/>
      <c r="E373" s="12"/>
      <c r="F373" s="12"/>
    </row>
    <row r="374" spans="2:6" x14ac:dyDescent="0.3">
      <c r="B374" t="s">
        <v>20</v>
      </c>
      <c r="C374">
        <v>1170</v>
      </c>
      <c r="D374" s="12"/>
      <c r="E374" s="12"/>
      <c r="F374" s="12"/>
    </row>
    <row r="375" spans="2:6" x14ac:dyDescent="0.3">
      <c r="B375" t="s">
        <v>20</v>
      </c>
      <c r="C375">
        <v>363</v>
      </c>
      <c r="D375" s="12"/>
      <c r="E375" s="12"/>
      <c r="F375" s="12"/>
    </row>
    <row r="376" spans="2:6" x14ac:dyDescent="0.3">
      <c r="B376" t="s">
        <v>20</v>
      </c>
      <c r="C376">
        <v>103</v>
      </c>
      <c r="D376" s="12"/>
      <c r="E376" s="12"/>
      <c r="F376" s="12"/>
    </row>
    <row r="377" spans="2:6" x14ac:dyDescent="0.3">
      <c r="B377" t="s">
        <v>20</v>
      </c>
      <c r="C377">
        <v>147</v>
      </c>
      <c r="D377" s="12"/>
      <c r="E377" s="12"/>
      <c r="F377" s="12"/>
    </row>
    <row r="378" spans="2:6" x14ac:dyDescent="0.3">
      <c r="B378" t="s">
        <v>20</v>
      </c>
      <c r="C378">
        <v>110</v>
      </c>
      <c r="D378" s="12"/>
      <c r="E378" s="12"/>
      <c r="F378" s="12"/>
    </row>
    <row r="379" spans="2:6" x14ac:dyDescent="0.3">
      <c r="B379" t="s">
        <v>20</v>
      </c>
      <c r="C379">
        <v>134</v>
      </c>
      <c r="D379" s="12"/>
      <c r="E379" s="12"/>
      <c r="F379" s="12"/>
    </row>
    <row r="380" spans="2:6" x14ac:dyDescent="0.3">
      <c r="B380" t="s">
        <v>20</v>
      </c>
      <c r="C380">
        <v>269</v>
      </c>
      <c r="D380" s="12"/>
      <c r="E380" s="12"/>
      <c r="F380" s="12"/>
    </row>
    <row r="381" spans="2:6" x14ac:dyDescent="0.3">
      <c r="B381" t="s">
        <v>20</v>
      </c>
      <c r="C381">
        <v>175</v>
      </c>
      <c r="D381" s="12"/>
      <c r="E381" s="12"/>
      <c r="F381" s="12"/>
    </row>
    <row r="382" spans="2:6" x14ac:dyDescent="0.3">
      <c r="B382" t="s">
        <v>20</v>
      </c>
      <c r="C382">
        <v>69</v>
      </c>
      <c r="D382" s="12"/>
      <c r="E382" s="12"/>
      <c r="F382" s="12"/>
    </row>
    <row r="383" spans="2:6" x14ac:dyDescent="0.3">
      <c r="B383" t="s">
        <v>20</v>
      </c>
      <c r="C383">
        <v>190</v>
      </c>
      <c r="D383" s="12"/>
      <c r="E383" s="12"/>
      <c r="F383" s="12"/>
    </row>
    <row r="384" spans="2:6" x14ac:dyDescent="0.3">
      <c r="B384" t="s">
        <v>20</v>
      </c>
      <c r="C384">
        <v>237</v>
      </c>
      <c r="D384" s="12"/>
      <c r="E384" s="12"/>
      <c r="F384" s="12"/>
    </row>
    <row r="385" spans="2:6" x14ac:dyDescent="0.3">
      <c r="B385" t="s">
        <v>20</v>
      </c>
      <c r="C385">
        <v>196</v>
      </c>
      <c r="D385" s="12"/>
      <c r="E385" s="12"/>
      <c r="F385" s="12"/>
    </row>
    <row r="386" spans="2:6" x14ac:dyDescent="0.3">
      <c r="B386" t="s">
        <v>20</v>
      </c>
      <c r="C386">
        <v>7295</v>
      </c>
      <c r="D386" s="12"/>
      <c r="E386" s="12"/>
      <c r="F386" s="12"/>
    </row>
    <row r="387" spans="2:6" x14ac:dyDescent="0.3">
      <c r="B387" t="s">
        <v>20</v>
      </c>
      <c r="C387">
        <v>2893</v>
      </c>
      <c r="D387" s="12"/>
      <c r="E387" s="12"/>
      <c r="F387" s="12"/>
    </row>
    <row r="388" spans="2:6" x14ac:dyDescent="0.3">
      <c r="B388" t="s">
        <v>20</v>
      </c>
      <c r="C388">
        <v>820</v>
      </c>
      <c r="D388" s="12"/>
      <c r="E388" s="12"/>
      <c r="F388" s="12"/>
    </row>
    <row r="389" spans="2:6" x14ac:dyDescent="0.3">
      <c r="B389" t="s">
        <v>20</v>
      </c>
      <c r="C389">
        <v>2038</v>
      </c>
      <c r="D389" s="12"/>
      <c r="E389" s="12"/>
      <c r="F389" s="12"/>
    </row>
    <row r="390" spans="2:6" x14ac:dyDescent="0.3">
      <c r="B390" t="s">
        <v>20</v>
      </c>
      <c r="C390">
        <v>116</v>
      </c>
      <c r="D390" s="12"/>
      <c r="E390" s="12"/>
      <c r="F390" s="12"/>
    </row>
    <row r="391" spans="2:6" x14ac:dyDescent="0.3">
      <c r="B391" t="s">
        <v>20</v>
      </c>
      <c r="C391">
        <v>1345</v>
      </c>
      <c r="D391" s="12"/>
      <c r="E391" s="12"/>
      <c r="F391" s="12"/>
    </row>
    <row r="392" spans="2:6" x14ac:dyDescent="0.3">
      <c r="B392" t="s">
        <v>20</v>
      </c>
      <c r="C392">
        <v>168</v>
      </c>
      <c r="D392" s="12"/>
      <c r="E392" s="12"/>
      <c r="F392" s="12"/>
    </row>
    <row r="393" spans="2:6" x14ac:dyDescent="0.3">
      <c r="B393" t="s">
        <v>20</v>
      </c>
      <c r="C393">
        <v>137</v>
      </c>
      <c r="D393" s="12"/>
      <c r="E393" s="12"/>
      <c r="F393" s="12"/>
    </row>
    <row r="394" spans="2:6" x14ac:dyDescent="0.3">
      <c r="B394" t="s">
        <v>20</v>
      </c>
      <c r="C394">
        <v>186</v>
      </c>
      <c r="D394" s="12"/>
      <c r="E394" s="12"/>
      <c r="F394" s="12"/>
    </row>
    <row r="395" spans="2:6" x14ac:dyDescent="0.3">
      <c r="B395" t="s">
        <v>20</v>
      </c>
      <c r="C395">
        <v>125</v>
      </c>
      <c r="D395" s="12"/>
      <c r="E395" s="12"/>
      <c r="F395" s="12"/>
    </row>
    <row r="396" spans="2:6" x14ac:dyDescent="0.3">
      <c r="B396" t="s">
        <v>20</v>
      </c>
      <c r="C396">
        <v>202</v>
      </c>
      <c r="D396" s="12"/>
      <c r="E396" s="12"/>
      <c r="F396" s="12"/>
    </row>
    <row r="397" spans="2:6" x14ac:dyDescent="0.3">
      <c r="B397" t="s">
        <v>20</v>
      </c>
      <c r="C397">
        <v>103</v>
      </c>
      <c r="D397" s="12"/>
      <c r="E397" s="12"/>
      <c r="F397" s="12"/>
    </row>
    <row r="398" spans="2:6" x14ac:dyDescent="0.3">
      <c r="B398" t="s">
        <v>20</v>
      </c>
      <c r="C398">
        <v>1785</v>
      </c>
      <c r="D398" s="12"/>
      <c r="E398" s="12"/>
      <c r="F398" s="12"/>
    </row>
    <row r="399" spans="2:6" x14ac:dyDescent="0.3">
      <c r="B399" t="s">
        <v>20</v>
      </c>
      <c r="C399">
        <v>157</v>
      </c>
      <c r="D399" s="12"/>
      <c r="E399" s="12"/>
      <c r="F399" s="12"/>
    </row>
    <row r="400" spans="2:6" x14ac:dyDescent="0.3">
      <c r="B400" t="s">
        <v>20</v>
      </c>
      <c r="C400">
        <v>555</v>
      </c>
      <c r="D400" s="12"/>
      <c r="E400" s="12"/>
      <c r="F400" s="12"/>
    </row>
    <row r="401" spans="2:6" x14ac:dyDescent="0.3">
      <c r="B401" t="s">
        <v>20</v>
      </c>
      <c r="C401">
        <v>297</v>
      </c>
      <c r="D401" s="12"/>
      <c r="E401" s="12"/>
      <c r="F401" s="12"/>
    </row>
    <row r="402" spans="2:6" x14ac:dyDescent="0.3">
      <c r="B402" t="s">
        <v>20</v>
      </c>
      <c r="C402">
        <v>123</v>
      </c>
      <c r="D402" s="12"/>
      <c r="E402" s="12"/>
      <c r="F402" s="12"/>
    </row>
    <row r="403" spans="2:6" x14ac:dyDescent="0.3">
      <c r="B403" t="s">
        <v>20</v>
      </c>
      <c r="C403">
        <v>3036</v>
      </c>
      <c r="D403" s="12"/>
      <c r="E403" s="12"/>
      <c r="F403" s="12"/>
    </row>
    <row r="404" spans="2:6" x14ac:dyDescent="0.3">
      <c r="B404" t="s">
        <v>20</v>
      </c>
      <c r="C404">
        <v>144</v>
      </c>
      <c r="D404" s="12"/>
      <c r="E404" s="12"/>
      <c r="F404" s="12"/>
    </row>
    <row r="405" spans="2:6" x14ac:dyDescent="0.3">
      <c r="B405" t="s">
        <v>20</v>
      </c>
      <c r="C405">
        <v>121</v>
      </c>
      <c r="D405" s="12"/>
      <c r="E405" s="12"/>
      <c r="F405" s="12"/>
    </row>
    <row r="406" spans="2:6" x14ac:dyDescent="0.3">
      <c r="B406" t="s">
        <v>20</v>
      </c>
      <c r="C406">
        <v>181</v>
      </c>
      <c r="D406" s="12"/>
      <c r="E406" s="12"/>
      <c r="F406" s="12"/>
    </row>
    <row r="407" spans="2:6" x14ac:dyDescent="0.3">
      <c r="B407" t="s">
        <v>20</v>
      </c>
      <c r="C407">
        <v>122</v>
      </c>
      <c r="D407" s="12"/>
      <c r="E407" s="12"/>
      <c r="F407" s="12"/>
    </row>
    <row r="408" spans="2:6" x14ac:dyDescent="0.3">
      <c r="B408" t="s">
        <v>20</v>
      </c>
      <c r="C408">
        <v>1071</v>
      </c>
      <c r="D408" s="12"/>
      <c r="E408" s="12"/>
      <c r="F408" s="12"/>
    </row>
    <row r="409" spans="2:6" x14ac:dyDescent="0.3">
      <c r="B409" t="s">
        <v>20</v>
      </c>
      <c r="C409">
        <v>980</v>
      </c>
      <c r="D409" s="12"/>
      <c r="E409" s="12"/>
      <c r="F409" s="12"/>
    </row>
    <row r="410" spans="2:6" x14ac:dyDescent="0.3">
      <c r="B410" t="s">
        <v>20</v>
      </c>
      <c r="C410">
        <v>536</v>
      </c>
      <c r="D410" s="12"/>
      <c r="E410" s="12"/>
      <c r="F410" s="12"/>
    </row>
    <row r="411" spans="2:6" x14ac:dyDescent="0.3">
      <c r="B411" t="s">
        <v>20</v>
      </c>
      <c r="C411">
        <v>1991</v>
      </c>
      <c r="D411" s="12"/>
      <c r="E411" s="12"/>
      <c r="F411" s="12"/>
    </row>
    <row r="412" spans="2:6" x14ac:dyDescent="0.3">
      <c r="B412" t="s">
        <v>20</v>
      </c>
      <c r="C412">
        <v>180</v>
      </c>
      <c r="D412" s="12"/>
      <c r="E412" s="12"/>
      <c r="F412" s="12"/>
    </row>
    <row r="413" spans="2:6" x14ac:dyDescent="0.3">
      <c r="B413" t="s">
        <v>20</v>
      </c>
      <c r="C413">
        <v>130</v>
      </c>
      <c r="D413" s="12"/>
      <c r="E413" s="12"/>
      <c r="F413" s="12"/>
    </row>
    <row r="414" spans="2:6" x14ac:dyDescent="0.3">
      <c r="B414" t="s">
        <v>20</v>
      </c>
      <c r="C414">
        <v>122</v>
      </c>
      <c r="D414" s="12"/>
      <c r="E414" s="12"/>
      <c r="F414" s="12"/>
    </row>
    <row r="415" spans="2:6" x14ac:dyDescent="0.3">
      <c r="B415" t="s">
        <v>20</v>
      </c>
      <c r="C415">
        <v>140</v>
      </c>
      <c r="D415" s="12"/>
      <c r="E415" s="12"/>
      <c r="F415" s="12"/>
    </row>
    <row r="416" spans="2:6" x14ac:dyDescent="0.3">
      <c r="B416" t="s">
        <v>20</v>
      </c>
      <c r="C416">
        <v>3388</v>
      </c>
      <c r="D416" s="12"/>
      <c r="E416" s="12"/>
      <c r="F416" s="12"/>
    </row>
    <row r="417" spans="2:6" x14ac:dyDescent="0.3">
      <c r="B417" t="s">
        <v>20</v>
      </c>
      <c r="C417">
        <v>280</v>
      </c>
      <c r="D417" s="12"/>
      <c r="E417" s="12"/>
      <c r="F417" s="12"/>
    </row>
    <row r="418" spans="2:6" x14ac:dyDescent="0.3">
      <c r="B418" t="s">
        <v>20</v>
      </c>
      <c r="C418">
        <v>366</v>
      </c>
      <c r="D418" s="12"/>
      <c r="E418" s="12"/>
      <c r="F418" s="12"/>
    </row>
    <row r="419" spans="2:6" x14ac:dyDescent="0.3">
      <c r="B419" t="s">
        <v>20</v>
      </c>
      <c r="C419">
        <v>270</v>
      </c>
      <c r="D419" s="12"/>
      <c r="E419" s="12"/>
      <c r="F419" s="12"/>
    </row>
    <row r="420" spans="2:6" x14ac:dyDescent="0.3">
      <c r="B420" t="s">
        <v>20</v>
      </c>
      <c r="C420">
        <v>137</v>
      </c>
      <c r="D420" s="12"/>
      <c r="E420" s="12"/>
      <c r="F420" s="12"/>
    </row>
    <row r="421" spans="2:6" x14ac:dyDescent="0.3">
      <c r="B421" t="s">
        <v>20</v>
      </c>
      <c r="C421">
        <v>3205</v>
      </c>
      <c r="D421" s="12"/>
      <c r="E421" s="12"/>
      <c r="F421" s="12"/>
    </row>
    <row r="422" spans="2:6" x14ac:dyDescent="0.3">
      <c r="B422" t="s">
        <v>20</v>
      </c>
      <c r="C422">
        <v>288</v>
      </c>
      <c r="D422" s="12"/>
      <c r="E422" s="12"/>
      <c r="F422" s="12"/>
    </row>
    <row r="423" spans="2:6" x14ac:dyDescent="0.3">
      <c r="B423" t="s">
        <v>20</v>
      </c>
      <c r="C423">
        <v>148</v>
      </c>
      <c r="D423" s="12"/>
      <c r="E423" s="12"/>
      <c r="F423" s="12"/>
    </row>
    <row r="424" spans="2:6" x14ac:dyDescent="0.3">
      <c r="B424" t="s">
        <v>20</v>
      </c>
      <c r="C424">
        <v>114</v>
      </c>
      <c r="D424" s="12"/>
      <c r="E424" s="12"/>
      <c r="F424" s="12"/>
    </row>
    <row r="425" spans="2:6" x14ac:dyDescent="0.3">
      <c r="B425" t="s">
        <v>20</v>
      </c>
      <c r="C425">
        <v>1518</v>
      </c>
      <c r="D425" s="12"/>
      <c r="E425" s="12"/>
      <c r="F425" s="12"/>
    </row>
    <row r="426" spans="2:6" x14ac:dyDescent="0.3">
      <c r="B426" t="s">
        <v>20</v>
      </c>
      <c r="C426">
        <v>166</v>
      </c>
      <c r="D426" s="12"/>
      <c r="E426" s="12"/>
      <c r="F426" s="12"/>
    </row>
    <row r="427" spans="2:6" x14ac:dyDescent="0.3">
      <c r="B427" t="s">
        <v>20</v>
      </c>
      <c r="C427">
        <v>100</v>
      </c>
      <c r="D427" s="12"/>
      <c r="E427" s="12"/>
      <c r="F427" s="12"/>
    </row>
    <row r="428" spans="2:6" x14ac:dyDescent="0.3">
      <c r="B428" t="s">
        <v>20</v>
      </c>
      <c r="C428">
        <v>235</v>
      </c>
      <c r="D428" s="12"/>
      <c r="E428" s="12"/>
      <c r="F428" s="12"/>
    </row>
    <row r="429" spans="2:6" x14ac:dyDescent="0.3">
      <c r="B429" t="s">
        <v>20</v>
      </c>
      <c r="C429">
        <v>148</v>
      </c>
      <c r="D429" s="12"/>
      <c r="E429" s="12"/>
      <c r="F429" s="12"/>
    </row>
    <row r="430" spans="2:6" x14ac:dyDescent="0.3">
      <c r="B430" t="s">
        <v>20</v>
      </c>
      <c r="C430">
        <v>198</v>
      </c>
      <c r="D430" s="12"/>
      <c r="E430" s="12"/>
      <c r="F430" s="12"/>
    </row>
    <row r="431" spans="2:6" x14ac:dyDescent="0.3">
      <c r="B431" t="s">
        <v>20</v>
      </c>
      <c r="C431">
        <v>150</v>
      </c>
      <c r="D431" s="12"/>
      <c r="E431" s="12"/>
      <c r="F431" s="12"/>
    </row>
    <row r="432" spans="2:6" x14ac:dyDescent="0.3">
      <c r="B432" t="s">
        <v>20</v>
      </c>
      <c r="C432">
        <v>216</v>
      </c>
      <c r="D432" s="12"/>
      <c r="E432" s="12"/>
      <c r="F432" s="12"/>
    </row>
    <row r="433" spans="2:6" x14ac:dyDescent="0.3">
      <c r="B433" t="s">
        <v>20</v>
      </c>
      <c r="C433">
        <v>5139</v>
      </c>
      <c r="D433" s="12"/>
      <c r="E433" s="12"/>
      <c r="F433" s="12"/>
    </row>
    <row r="434" spans="2:6" x14ac:dyDescent="0.3">
      <c r="B434" t="s">
        <v>20</v>
      </c>
      <c r="C434">
        <v>2353</v>
      </c>
      <c r="D434" s="12"/>
      <c r="E434" s="12"/>
      <c r="F434" s="12"/>
    </row>
    <row r="435" spans="2:6" x14ac:dyDescent="0.3">
      <c r="B435" t="s">
        <v>20</v>
      </c>
      <c r="C435">
        <v>78</v>
      </c>
      <c r="D435" s="12"/>
      <c r="E435" s="12"/>
      <c r="F435" s="12"/>
    </row>
    <row r="436" spans="2:6" x14ac:dyDescent="0.3">
      <c r="B436" t="s">
        <v>20</v>
      </c>
      <c r="C436">
        <v>174</v>
      </c>
      <c r="D436" s="12"/>
      <c r="E436" s="12"/>
      <c r="F436" s="12"/>
    </row>
    <row r="437" spans="2:6" x14ac:dyDescent="0.3">
      <c r="B437" t="s">
        <v>20</v>
      </c>
      <c r="C437">
        <v>164</v>
      </c>
      <c r="D437" s="12"/>
      <c r="E437" s="12"/>
      <c r="F437" s="12"/>
    </row>
    <row r="438" spans="2:6" x14ac:dyDescent="0.3">
      <c r="B438" t="s">
        <v>20</v>
      </c>
      <c r="C438">
        <v>161</v>
      </c>
      <c r="D438" s="12"/>
      <c r="E438" s="12"/>
      <c r="F438" s="12"/>
    </row>
    <row r="439" spans="2:6" x14ac:dyDescent="0.3">
      <c r="B439" t="s">
        <v>20</v>
      </c>
      <c r="C439">
        <v>138</v>
      </c>
      <c r="D439" s="12"/>
      <c r="E439" s="12"/>
      <c r="F439" s="12"/>
    </row>
    <row r="440" spans="2:6" x14ac:dyDescent="0.3">
      <c r="B440" t="s">
        <v>20</v>
      </c>
      <c r="C440">
        <v>3308</v>
      </c>
      <c r="D440" s="12"/>
      <c r="E440" s="12"/>
      <c r="F440" s="12"/>
    </row>
    <row r="441" spans="2:6" x14ac:dyDescent="0.3">
      <c r="B441" t="s">
        <v>20</v>
      </c>
      <c r="C441">
        <v>127</v>
      </c>
      <c r="D441" s="12"/>
      <c r="E441" s="12"/>
      <c r="F441" s="12"/>
    </row>
    <row r="442" spans="2:6" x14ac:dyDescent="0.3">
      <c r="B442" t="s">
        <v>20</v>
      </c>
      <c r="C442">
        <v>207</v>
      </c>
      <c r="D442" s="12"/>
      <c r="E442" s="12"/>
      <c r="F442" s="12"/>
    </row>
    <row r="443" spans="2:6" x14ac:dyDescent="0.3">
      <c r="B443" t="s">
        <v>20</v>
      </c>
      <c r="C443">
        <v>181</v>
      </c>
      <c r="D443" s="12"/>
      <c r="E443" s="12"/>
      <c r="F443" s="12"/>
    </row>
    <row r="444" spans="2:6" x14ac:dyDescent="0.3">
      <c r="B444" t="s">
        <v>20</v>
      </c>
      <c r="C444">
        <v>110</v>
      </c>
      <c r="D444" s="12"/>
      <c r="E444" s="12"/>
      <c r="F444" s="12"/>
    </row>
    <row r="445" spans="2:6" x14ac:dyDescent="0.3">
      <c r="B445" t="s">
        <v>20</v>
      </c>
      <c r="C445">
        <v>185</v>
      </c>
      <c r="D445" s="12"/>
      <c r="E445" s="12"/>
      <c r="F445" s="12"/>
    </row>
    <row r="446" spans="2:6" x14ac:dyDescent="0.3">
      <c r="B446" t="s">
        <v>20</v>
      </c>
      <c r="C446">
        <v>121</v>
      </c>
      <c r="D446" s="12"/>
      <c r="E446" s="12"/>
      <c r="F446" s="12"/>
    </row>
    <row r="447" spans="2:6" x14ac:dyDescent="0.3">
      <c r="B447" t="s">
        <v>20</v>
      </c>
      <c r="C447">
        <v>106</v>
      </c>
      <c r="D447" s="12"/>
      <c r="E447" s="12"/>
      <c r="F447" s="12"/>
    </row>
    <row r="448" spans="2:6" x14ac:dyDescent="0.3">
      <c r="B448" t="s">
        <v>20</v>
      </c>
      <c r="C448">
        <v>142</v>
      </c>
      <c r="D448" s="12"/>
      <c r="E448" s="12"/>
      <c r="F448" s="12"/>
    </row>
    <row r="449" spans="2:6" x14ac:dyDescent="0.3">
      <c r="B449" t="s">
        <v>20</v>
      </c>
      <c r="C449">
        <v>233</v>
      </c>
      <c r="D449" s="12"/>
      <c r="E449" s="12"/>
      <c r="F449" s="12"/>
    </row>
    <row r="450" spans="2:6" x14ac:dyDescent="0.3">
      <c r="B450" t="s">
        <v>20</v>
      </c>
      <c r="C450">
        <v>218</v>
      </c>
      <c r="D450" s="12"/>
      <c r="E450" s="12"/>
      <c r="F450" s="12"/>
    </row>
    <row r="451" spans="2:6" x14ac:dyDescent="0.3">
      <c r="B451" t="s">
        <v>20</v>
      </c>
      <c r="C451">
        <v>76</v>
      </c>
      <c r="D451" s="12"/>
      <c r="E451" s="12"/>
      <c r="F451" s="12"/>
    </row>
    <row r="452" spans="2:6" x14ac:dyDescent="0.3">
      <c r="B452" t="s">
        <v>20</v>
      </c>
      <c r="C452">
        <v>43</v>
      </c>
      <c r="D452" s="12"/>
      <c r="E452" s="12"/>
      <c r="F452" s="12"/>
    </row>
    <row r="453" spans="2:6" x14ac:dyDescent="0.3">
      <c r="B453" t="s">
        <v>20</v>
      </c>
      <c r="C453">
        <v>221</v>
      </c>
      <c r="D453" s="12"/>
      <c r="E453" s="12"/>
      <c r="F453" s="12"/>
    </row>
    <row r="454" spans="2:6" x14ac:dyDescent="0.3">
      <c r="B454" t="s">
        <v>20</v>
      </c>
      <c r="C454">
        <v>2805</v>
      </c>
      <c r="D454" s="12"/>
      <c r="E454" s="12"/>
      <c r="F454" s="12"/>
    </row>
    <row r="455" spans="2:6" x14ac:dyDescent="0.3">
      <c r="B455" t="s">
        <v>20</v>
      </c>
      <c r="C455">
        <v>68</v>
      </c>
      <c r="D455" s="12"/>
      <c r="E455" s="12"/>
      <c r="F455" s="12"/>
    </row>
    <row r="456" spans="2:6" x14ac:dyDescent="0.3">
      <c r="B456" t="s">
        <v>20</v>
      </c>
      <c r="C456">
        <v>183</v>
      </c>
      <c r="D456" s="12"/>
      <c r="E456" s="12"/>
      <c r="F456" s="12"/>
    </row>
    <row r="457" spans="2:6" x14ac:dyDescent="0.3">
      <c r="B457" t="s">
        <v>20</v>
      </c>
      <c r="C457">
        <v>133</v>
      </c>
      <c r="D457" s="12"/>
      <c r="E457" s="12"/>
      <c r="F457" s="12"/>
    </row>
    <row r="458" spans="2:6" x14ac:dyDescent="0.3">
      <c r="B458" t="s">
        <v>20</v>
      </c>
      <c r="C458">
        <v>2489</v>
      </c>
      <c r="D458" s="12"/>
      <c r="E458" s="12"/>
      <c r="F458" s="12"/>
    </row>
    <row r="459" spans="2:6" x14ac:dyDescent="0.3">
      <c r="B459" t="s">
        <v>20</v>
      </c>
      <c r="C459">
        <v>69</v>
      </c>
      <c r="D459" s="12"/>
      <c r="E459" s="12"/>
      <c r="F459" s="12"/>
    </row>
    <row r="460" spans="2:6" x14ac:dyDescent="0.3">
      <c r="B460" t="s">
        <v>20</v>
      </c>
      <c r="C460">
        <v>279</v>
      </c>
      <c r="D460" s="12"/>
      <c r="E460" s="12"/>
      <c r="F460" s="12"/>
    </row>
    <row r="461" spans="2:6" x14ac:dyDescent="0.3">
      <c r="B461" t="s">
        <v>20</v>
      </c>
      <c r="C461">
        <v>210</v>
      </c>
      <c r="D461" s="12"/>
      <c r="E461" s="12"/>
      <c r="F461" s="12"/>
    </row>
    <row r="462" spans="2:6" x14ac:dyDescent="0.3">
      <c r="B462" t="s">
        <v>20</v>
      </c>
      <c r="C462">
        <v>2100</v>
      </c>
      <c r="D462" s="12"/>
      <c r="E462" s="12"/>
      <c r="F462" s="12"/>
    </row>
    <row r="463" spans="2:6" x14ac:dyDescent="0.3">
      <c r="B463" t="s">
        <v>20</v>
      </c>
      <c r="C463">
        <v>252</v>
      </c>
      <c r="D463" s="12"/>
      <c r="E463" s="12"/>
      <c r="F463" s="12"/>
    </row>
    <row r="464" spans="2:6" x14ac:dyDescent="0.3">
      <c r="B464" t="s">
        <v>20</v>
      </c>
      <c r="C464">
        <v>1280</v>
      </c>
      <c r="D464" s="12"/>
      <c r="E464" s="12"/>
      <c r="F464" s="12"/>
    </row>
    <row r="465" spans="2:6" x14ac:dyDescent="0.3">
      <c r="B465" t="s">
        <v>20</v>
      </c>
      <c r="C465">
        <v>157</v>
      </c>
      <c r="D465" s="12"/>
      <c r="E465" s="12"/>
      <c r="F465" s="12"/>
    </row>
    <row r="466" spans="2:6" x14ac:dyDescent="0.3">
      <c r="B466" t="s">
        <v>20</v>
      </c>
      <c r="C466">
        <v>194</v>
      </c>
      <c r="D466" s="12"/>
      <c r="E466" s="12"/>
      <c r="F466" s="12"/>
    </row>
    <row r="467" spans="2:6" x14ac:dyDescent="0.3">
      <c r="B467" t="s">
        <v>20</v>
      </c>
      <c r="C467">
        <v>82</v>
      </c>
      <c r="D467" s="12"/>
      <c r="E467" s="12"/>
      <c r="F467" s="12"/>
    </row>
    <row r="468" spans="2:6" x14ac:dyDescent="0.3">
      <c r="B468" t="s">
        <v>20</v>
      </c>
      <c r="C468">
        <v>4233</v>
      </c>
      <c r="D468" s="12"/>
      <c r="E468" s="12"/>
      <c r="F468" s="12"/>
    </row>
    <row r="469" spans="2:6" x14ac:dyDescent="0.3">
      <c r="B469" t="s">
        <v>20</v>
      </c>
      <c r="C469">
        <v>1297</v>
      </c>
      <c r="D469" s="12"/>
      <c r="E469" s="12"/>
      <c r="F469" s="12"/>
    </row>
    <row r="470" spans="2:6" x14ac:dyDescent="0.3">
      <c r="B470" t="s">
        <v>20</v>
      </c>
      <c r="C470">
        <v>165</v>
      </c>
      <c r="D470" s="12"/>
      <c r="E470" s="12"/>
      <c r="F470" s="12"/>
    </row>
    <row r="471" spans="2:6" x14ac:dyDescent="0.3">
      <c r="B471" t="s">
        <v>20</v>
      </c>
      <c r="C471">
        <v>119</v>
      </c>
      <c r="D471" s="12"/>
      <c r="E471" s="12"/>
      <c r="F471" s="12"/>
    </row>
    <row r="472" spans="2:6" x14ac:dyDescent="0.3">
      <c r="B472" t="s">
        <v>20</v>
      </c>
      <c r="C472">
        <v>1797</v>
      </c>
      <c r="D472" s="12"/>
      <c r="E472" s="12"/>
      <c r="F472" s="12"/>
    </row>
    <row r="473" spans="2:6" x14ac:dyDescent="0.3">
      <c r="B473" t="s">
        <v>20</v>
      </c>
      <c r="C473">
        <v>261</v>
      </c>
      <c r="D473" s="12"/>
      <c r="E473" s="12"/>
      <c r="F473" s="12"/>
    </row>
    <row r="474" spans="2:6" x14ac:dyDescent="0.3">
      <c r="B474" t="s">
        <v>20</v>
      </c>
      <c r="C474">
        <v>157</v>
      </c>
      <c r="D474" s="12"/>
      <c r="E474" s="12"/>
      <c r="F474" s="12"/>
    </row>
    <row r="475" spans="2:6" x14ac:dyDescent="0.3">
      <c r="B475" t="s">
        <v>20</v>
      </c>
      <c r="C475">
        <v>3533</v>
      </c>
      <c r="D475" s="12"/>
      <c r="E475" s="12"/>
      <c r="F475" s="12"/>
    </row>
    <row r="476" spans="2:6" x14ac:dyDescent="0.3">
      <c r="B476" t="s">
        <v>20</v>
      </c>
      <c r="C476">
        <v>155</v>
      </c>
      <c r="D476" s="12"/>
      <c r="E476" s="12"/>
      <c r="F476" s="12"/>
    </row>
    <row r="477" spans="2:6" x14ac:dyDescent="0.3">
      <c r="B477" t="s">
        <v>20</v>
      </c>
      <c r="C477">
        <v>132</v>
      </c>
      <c r="D477" s="12"/>
      <c r="E477" s="12"/>
      <c r="F477" s="12"/>
    </row>
    <row r="478" spans="2:6" x14ac:dyDescent="0.3">
      <c r="B478" t="s">
        <v>20</v>
      </c>
      <c r="C478">
        <v>1354</v>
      </c>
      <c r="D478" s="12"/>
      <c r="E478" s="12"/>
      <c r="F478" s="12"/>
    </row>
    <row r="479" spans="2:6" x14ac:dyDescent="0.3">
      <c r="B479" t="s">
        <v>20</v>
      </c>
      <c r="C479">
        <v>48</v>
      </c>
      <c r="D479" s="12"/>
      <c r="E479" s="12"/>
      <c r="F479" s="12"/>
    </row>
    <row r="480" spans="2:6" x14ac:dyDescent="0.3">
      <c r="B480" t="s">
        <v>20</v>
      </c>
      <c r="C480">
        <v>110</v>
      </c>
      <c r="D480" s="12"/>
      <c r="E480" s="12"/>
      <c r="F480" s="12"/>
    </row>
    <row r="481" spans="2:6" x14ac:dyDescent="0.3">
      <c r="B481" t="s">
        <v>20</v>
      </c>
      <c r="C481">
        <v>172</v>
      </c>
      <c r="D481" s="12"/>
      <c r="E481" s="12"/>
      <c r="F481" s="12"/>
    </row>
    <row r="482" spans="2:6" x14ac:dyDescent="0.3">
      <c r="B482" t="s">
        <v>20</v>
      </c>
      <c r="C482">
        <v>307</v>
      </c>
      <c r="D482" s="12"/>
      <c r="E482" s="12"/>
      <c r="F482" s="12"/>
    </row>
    <row r="483" spans="2:6" x14ac:dyDescent="0.3">
      <c r="B483" t="s">
        <v>20</v>
      </c>
      <c r="C483">
        <v>160</v>
      </c>
      <c r="D483" s="12"/>
      <c r="E483" s="12"/>
      <c r="F483" s="12"/>
    </row>
    <row r="484" spans="2:6" x14ac:dyDescent="0.3">
      <c r="B484" t="s">
        <v>20</v>
      </c>
      <c r="C484">
        <v>1467</v>
      </c>
      <c r="D484" s="12"/>
      <c r="E484" s="12"/>
      <c r="F484" s="12"/>
    </row>
    <row r="485" spans="2:6" x14ac:dyDescent="0.3">
      <c r="B485" t="s">
        <v>20</v>
      </c>
      <c r="C485">
        <v>2662</v>
      </c>
      <c r="D485" s="12"/>
      <c r="E485" s="12"/>
      <c r="F485" s="12"/>
    </row>
    <row r="486" spans="2:6" x14ac:dyDescent="0.3">
      <c r="B486" t="s">
        <v>20</v>
      </c>
      <c r="C486">
        <v>452</v>
      </c>
      <c r="D486" s="12"/>
      <c r="E486" s="12"/>
      <c r="F486" s="12"/>
    </row>
    <row r="487" spans="2:6" x14ac:dyDescent="0.3">
      <c r="B487" t="s">
        <v>20</v>
      </c>
      <c r="C487">
        <v>158</v>
      </c>
      <c r="D487" s="12"/>
      <c r="E487" s="12"/>
      <c r="F487" s="12"/>
    </row>
    <row r="488" spans="2:6" x14ac:dyDescent="0.3">
      <c r="B488" t="s">
        <v>20</v>
      </c>
      <c r="C488">
        <v>225</v>
      </c>
      <c r="D488" s="12"/>
      <c r="E488" s="12"/>
      <c r="F488" s="12"/>
    </row>
    <row r="489" spans="2:6" x14ac:dyDescent="0.3">
      <c r="B489" t="s">
        <v>20</v>
      </c>
      <c r="C489">
        <v>65</v>
      </c>
      <c r="D489" s="12"/>
      <c r="E489" s="12"/>
      <c r="F489" s="12"/>
    </row>
    <row r="490" spans="2:6" x14ac:dyDescent="0.3">
      <c r="B490" t="s">
        <v>20</v>
      </c>
      <c r="C490">
        <v>163</v>
      </c>
      <c r="D490" s="12"/>
      <c r="E490" s="12"/>
      <c r="F490" s="12"/>
    </row>
    <row r="491" spans="2:6" x14ac:dyDescent="0.3">
      <c r="B491" t="s">
        <v>20</v>
      </c>
      <c r="C491">
        <v>85</v>
      </c>
      <c r="D491" s="12"/>
      <c r="E491" s="12"/>
      <c r="F491" s="12"/>
    </row>
    <row r="492" spans="2:6" x14ac:dyDescent="0.3">
      <c r="B492" t="s">
        <v>20</v>
      </c>
      <c r="C492">
        <v>217</v>
      </c>
      <c r="D492" s="12"/>
      <c r="E492" s="12"/>
      <c r="F492" s="12"/>
    </row>
    <row r="493" spans="2:6" x14ac:dyDescent="0.3">
      <c r="B493" t="s">
        <v>20</v>
      </c>
      <c r="C493">
        <v>150</v>
      </c>
      <c r="D493" s="12"/>
      <c r="E493" s="12"/>
      <c r="F493" s="12"/>
    </row>
    <row r="494" spans="2:6" x14ac:dyDescent="0.3">
      <c r="B494" t="s">
        <v>20</v>
      </c>
      <c r="C494">
        <v>3272</v>
      </c>
      <c r="D494" s="12"/>
      <c r="E494" s="12"/>
      <c r="F494" s="12"/>
    </row>
    <row r="495" spans="2:6" x14ac:dyDescent="0.3">
      <c r="B495" t="s">
        <v>20</v>
      </c>
      <c r="C495">
        <v>300</v>
      </c>
      <c r="D495" s="12"/>
      <c r="E495" s="12"/>
      <c r="F495" s="12"/>
    </row>
    <row r="496" spans="2:6" x14ac:dyDescent="0.3">
      <c r="B496" t="s">
        <v>20</v>
      </c>
      <c r="C496">
        <v>126</v>
      </c>
      <c r="D496" s="12"/>
      <c r="E496" s="12"/>
      <c r="F496" s="12"/>
    </row>
    <row r="497" spans="2:6" x14ac:dyDescent="0.3">
      <c r="B497" t="s">
        <v>20</v>
      </c>
      <c r="C497">
        <v>2320</v>
      </c>
      <c r="D497" s="12"/>
      <c r="E497" s="12"/>
      <c r="F497" s="12"/>
    </row>
    <row r="498" spans="2:6" x14ac:dyDescent="0.3">
      <c r="B498" t="s">
        <v>20</v>
      </c>
      <c r="C498">
        <v>81</v>
      </c>
      <c r="D498" s="12"/>
      <c r="E498" s="12"/>
      <c r="F498" s="12"/>
    </row>
    <row r="499" spans="2:6" x14ac:dyDescent="0.3">
      <c r="B499" t="s">
        <v>20</v>
      </c>
      <c r="C499">
        <v>1887</v>
      </c>
      <c r="D499" s="12"/>
      <c r="E499" s="12"/>
      <c r="F499" s="12"/>
    </row>
    <row r="500" spans="2:6" x14ac:dyDescent="0.3">
      <c r="B500" t="s">
        <v>20</v>
      </c>
      <c r="C500">
        <v>4358</v>
      </c>
      <c r="D500" s="12"/>
      <c r="E500" s="12"/>
      <c r="F500" s="12"/>
    </row>
    <row r="501" spans="2:6" x14ac:dyDescent="0.3">
      <c r="B501" t="s">
        <v>20</v>
      </c>
      <c r="C501">
        <v>53</v>
      </c>
      <c r="D501" s="12"/>
      <c r="E501" s="12"/>
      <c r="F501" s="12"/>
    </row>
    <row r="502" spans="2:6" x14ac:dyDescent="0.3">
      <c r="B502" t="s">
        <v>20</v>
      </c>
      <c r="C502">
        <v>2414</v>
      </c>
      <c r="D502" s="12"/>
      <c r="E502" s="12"/>
      <c r="F502" s="12"/>
    </row>
    <row r="503" spans="2:6" x14ac:dyDescent="0.3">
      <c r="B503" t="s">
        <v>20</v>
      </c>
      <c r="C503">
        <v>80</v>
      </c>
      <c r="D503" s="12"/>
      <c r="E503" s="12"/>
      <c r="F503" s="12"/>
    </row>
    <row r="504" spans="2:6" x14ac:dyDescent="0.3">
      <c r="B504" t="s">
        <v>20</v>
      </c>
      <c r="C504">
        <v>193</v>
      </c>
      <c r="D504" s="12"/>
      <c r="E504" s="12"/>
      <c r="F504" s="12"/>
    </row>
    <row r="505" spans="2:6" x14ac:dyDescent="0.3">
      <c r="B505" t="s">
        <v>20</v>
      </c>
      <c r="C505">
        <v>52</v>
      </c>
      <c r="D505" s="12"/>
      <c r="E505" s="12"/>
      <c r="F505" s="12"/>
    </row>
    <row r="506" spans="2:6" x14ac:dyDescent="0.3">
      <c r="B506" t="s">
        <v>20</v>
      </c>
      <c r="C506">
        <v>290</v>
      </c>
      <c r="D506" s="12"/>
      <c r="E506" s="12"/>
      <c r="F506" s="12"/>
    </row>
    <row r="507" spans="2:6" x14ac:dyDescent="0.3">
      <c r="B507" t="s">
        <v>20</v>
      </c>
      <c r="C507">
        <v>122</v>
      </c>
      <c r="D507" s="12"/>
      <c r="E507" s="12"/>
      <c r="F507" s="12"/>
    </row>
    <row r="508" spans="2:6" x14ac:dyDescent="0.3">
      <c r="B508" t="s">
        <v>20</v>
      </c>
      <c r="C508">
        <v>1470</v>
      </c>
      <c r="D508" s="12"/>
      <c r="E508" s="12"/>
      <c r="F508" s="12"/>
    </row>
    <row r="509" spans="2:6" x14ac:dyDescent="0.3">
      <c r="B509" t="s">
        <v>20</v>
      </c>
      <c r="C509">
        <v>165</v>
      </c>
      <c r="D509" s="12"/>
      <c r="E509" s="12"/>
      <c r="F509" s="12"/>
    </row>
    <row r="510" spans="2:6" x14ac:dyDescent="0.3">
      <c r="B510" t="s">
        <v>20</v>
      </c>
      <c r="C510">
        <v>182</v>
      </c>
      <c r="D510" s="12"/>
      <c r="E510" s="12"/>
      <c r="F510" s="12"/>
    </row>
    <row r="511" spans="2:6" x14ac:dyDescent="0.3">
      <c r="B511" t="s">
        <v>20</v>
      </c>
      <c r="C511">
        <v>199</v>
      </c>
      <c r="D511" s="12"/>
      <c r="E511" s="12"/>
      <c r="F511" s="12"/>
    </row>
    <row r="512" spans="2:6" x14ac:dyDescent="0.3">
      <c r="B512" t="s">
        <v>20</v>
      </c>
      <c r="C512">
        <v>56</v>
      </c>
      <c r="D512" s="12"/>
      <c r="E512" s="12"/>
      <c r="F512" s="12"/>
    </row>
    <row r="513" spans="2:6" x14ac:dyDescent="0.3">
      <c r="B513" t="s">
        <v>20</v>
      </c>
      <c r="C513">
        <v>1460</v>
      </c>
      <c r="D513" s="12"/>
      <c r="E513" s="12"/>
      <c r="F513" s="12"/>
    </row>
    <row r="514" spans="2:6" x14ac:dyDescent="0.3">
      <c r="B514" t="s">
        <v>20</v>
      </c>
      <c r="C514">
        <v>123</v>
      </c>
      <c r="D514" s="12"/>
      <c r="E514" s="12"/>
      <c r="F514" s="12"/>
    </row>
    <row r="515" spans="2:6" x14ac:dyDescent="0.3">
      <c r="B515" t="s">
        <v>20</v>
      </c>
      <c r="C515">
        <v>159</v>
      </c>
      <c r="D515" s="12"/>
      <c r="E515" s="12"/>
      <c r="F515" s="12"/>
    </row>
    <row r="516" spans="2:6" x14ac:dyDescent="0.3">
      <c r="B516" t="s">
        <v>20</v>
      </c>
      <c r="C516">
        <v>110</v>
      </c>
      <c r="D516" s="12"/>
      <c r="E516" s="12"/>
      <c r="F516" s="12"/>
    </row>
    <row r="517" spans="2:6" x14ac:dyDescent="0.3">
      <c r="B517" t="s">
        <v>20</v>
      </c>
      <c r="C517">
        <v>236</v>
      </c>
      <c r="D517" s="12"/>
      <c r="E517" s="12"/>
      <c r="F517" s="12"/>
    </row>
    <row r="518" spans="2:6" x14ac:dyDescent="0.3">
      <c r="B518" t="s">
        <v>20</v>
      </c>
      <c r="C518">
        <v>191</v>
      </c>
      <c r="D518" s="12"/>
      <c r="E518" s="12"/>
      <c r="F518" s="12"/>
    </row>
    <row r="519" spans="2:6" x14ac:dyDescent="0.3">
      <c r="B519" t="s">
        <v>20</v>
      </c>
      <c r="C519">
        <v>3934</v>
      </c>
      <c r="D519" s="12"/>
      <c r="E519" s="12"/>
      <c r="F519" s="12"/>
    </row>
    <row r="520" spans="2:6" x14ac:dyDescent="0.3">
      <c r="B520" t="s">
        <v>20</v>
      </c>
      <c r="C520">
        <v>80</v>
      </c>
      <c r="D520" s="12"/>
      <c r="E520" s="12"/>
      <c r="F520" s="12"/>
    </row>
    <row r="521" spans="2:6" x14ac:dyDescent="0.3">
      <c r="B521" t="s">
        <v>20</v>
      </c>
      <c r="C521">
        <v>462</v>
      </c>
      <c r="D521" s="12"/>
      <c r="E521" s="12"/>
      <c r="F521" s="12"/>
    </row>
    <row r="522" spans="2:6" x14ac:dyDescent="0.3">
      <c r="B522" t="s">
        <v>20</v>
      </c>
      <c r="C522">
        <v>179</v>
      </c>
      <c r="D522" s="12"/>
      <c r="E522" s="12"/>
      <c r="F522" s="12"/>
    </row>
    <row r="523" spans="2:6" x14ac:dyDescent="0.3">
      <c r="B523" t="s">
        <v>20</v>
      </c>
      <c r="C523">
        <v>1866</v>
      </c>
      <c r="D523" s="12"/>
      <c r="E523" s="12"/>
      <c r="F523" s="12"/>
    </row>
    <row r="524" spans="2:6" x14ac:dyDescent="0.3">
      <c r="B524" t="s">
        <v>20</v>
      </c>
      <c r="C524">
        <v>156</v>
      </c>
      <c r="D524" s="12"/>
      <c r="E524" s="12"/>
      <c r="F524" s="12"/>
    </row>
    <row r="525" spans="2:6" x14ac:dyDescent="0.3">
      <c r="B525" t="s">
        <v>20</v>
      </c>
      <c r="C525">
        <v>255</v>
      </c>
      <c r="D525" s="12"/>
      <c r="E525" s="12"/>
      <c r="F525" s="12"/>
    </row>
    <row r="526" spans="2:6" x14ac:dyDescent="0.3">
      <c r="B526" t="s">
        <v>20</v>
      </c>
      <c r="C526">
        <v>2261</v>
      </c>
      <c r="D526" s="12"/>
      <c r="E526" s="12"/>
      <c r="F526" s="12"/>
    </row>
    <row r="527" spans="2:6" x14ac:dyDescent="0.3">
      <c r="B527" t="s">
        <v>20</v>
      </c>
      <c r="C527">
        <v>40</v>
      </c>
      <c r="D527" s="12"/>
      <c r="E527" s="12"/>
      <c r="F527" s="12"/>
    </row>
    <row r="528" spans="2:6" x14ac:dyDescent="0.3">
      <c r="B528" t="s">
        <v>20</v>
      </c>
      <c r="C528">
        <v>2289</v>
      </c>
      <c r="D528" s="12"/>
      <c r="E528" s="12"/>
      <c r="F528" s="12"/>
    </row>
    <row r="529" spans="2:6" x14ac:dyDescent="0.3">
      <c r="B529" t="s">
        <v>20</v>
      </c>
      <c r="C529">
        <v>65</v>
      </c>
      <c r="D529" s="12"/>
      <c r="E529" s="12"/>
      <c r="F529" s="12"/>
    </row>
    <row r="530" spans="2:6" x14ac:dyDescent="0.3">
      <c r="B530" t="s">
        <v>20</v>
      </c>
      <c r="C530">
        <v>3777</v>
      </c>
      <c r="D530" s="12"/>
      <c r="E530" s="12"/>
      <c r="F530" s="12"/>
    </row>
    <row r="531" spans="2:6" x14ac:dyDescent="0.3">
      <c r="B531" t="s">
        <v>20</v>
      </c>
      <c r="C531">
        <v>184</v>
      </c>
      <c r="D531" s="12"/>
      <c r="E531" s="12"/>
      <c r="F531" s="12"/>
    </row>
    <row r="532" spans="2:6" x14ac:dyDescent="0.3">
      <c r="B532" t="s">
        <v>20</v>
      </c>
      <c r="C532">
        <v>85</v>
      </c>
      <c r="D532" s="12"/>
      <c r="E532" s="12"/>
      <c r="F532" s="12"/>
    </row>
    <row r="533" spans="2:6" x14ac:dyDescent="0.3">
      <c r="B533" t="s">
        <v>20</v>
      </c>
      <c r="C533">
        <v>144</v>
      </c>
      <c r="D533" s="12"/>
      <c r="E533" s="12"/>
      <c r="F533" s="12"/>
    </row>
    <row r="534" spans="2:6" x14ac:dyDescent="0.3">
      <c r="B534" t="s">
        <v>20</v>
      </c>
      <c r="C534">
        <v>1902</v>
      </c>
      <c r="D534" s="12"/>
      <c r="E534" s="12"/>
      <c r="F534" s="12"/>
    </row>
    <row r="535" spans="2:6" x14ac:dyDescent="0.3">
      <c r="B535" t="s">
        <v>20</v>
      </c>
      <c r="C535">
        <v>105</v>
      </c>
      <c r="D535" s="12"/>
      <c r="E535" s="12"/>
      <c r="F535" s="12"/>
    </row>
    <row r="536" spans="2:6" x14ac:dyDescent="0.3">
      <c r="B536" t="s">
        <v>20</v>
      </c>
      <c r="C536">
        <v>132</v>
      </c>
      <c r="D536" s="12"/>
      <c r="E536" s="12"/>
      <c r="F536" s="12"/>
    </row>
    <row r="537" spans="2:6" x14ac:dyDescent="0.3">
      <c r="B537" t="s">
        <v>20</v>
      </c>
      <c r="C537">
        <v>96</v>
      </c>
      <c r="D537" s="12"/>
      <c r="E537" s="12"/>
      <c r="F537" s="12"/>
    </row>
    <row r="538" spans="2:6" x14ac:dyDescent="0.3">
      <c r="B538" t="s">
        <v>20</v>
      </c>
      <c r="C538">
        <v>114</v>
      </c>
      <c r="D538" s="12"/>
      <c r="E538" s="12"/>
      <c r="F538" s="12"/>
    </row>
    <row r="539" spans="2:6" x14ac:dyDescent="0.3">
      <c r="B539" t="s">
        <v>20</v>
      </c>
      <c r="C539">
        <v>203</v>
      </c>
      <c r="D539" s="12"/>
      <c r="E539" s="12"/>
      <c r="F539" s="12"/>
    </row>
    <row r="540" spans="2:6" x14ac:dyDescent="0.3">
      <c r="B540" t="s">
        <v>20</v>
      </c>
      <c r="C540">
        <v>1559</v>
      </c>
      <c r="D540" s="12"/>
      <c r="E540" s="12"/>
      <c r="F540" s="12"/>
    </row>
    <row r="541" spans="2:6" x14ac:dyDescent="0.3">
      <c r="B541" t="s">
        <v>20</v>
      </c>
      <c r="C541">
        <v>1548</v>
      </c>
      <c r="D541" s="12"/>
      <c r="E541" s="12"/>
      <c r="F541" s="12"/>
    </row>
    <row r="542" spans="2:6" x14ac:dyDescent="0.3">
      <c r="B542" t="s">
        <v>20</v>
      </c>
      <c r="C542">
        <v>80</v>
      </c>
      <c r="D542" s="12"/>
      <c r="E542" s="12"/>
      <c r="F542" s="12"/>
    </row>
    <row r="543" spans="2:6" x14ac:dyDescent="0.3">
      <c r="B543" t="s">
        <v>20</v>
      </c>
      <c r="C543">
        <v>131</v>
      </c>
      <c r="D543" s="12"/>
      <c r="E543" s="12"/>
      <c r="F543" s="12"/>
    </row>
    <row r="544" spans="2:6" x14ac:dyDescent="0.3">
      <c r="B544" t="s">
        <v>20</v>
      </c>
      <c r="C544">
        <v>112</v>
      </c>
      <c r="D544" s="12"/>
      <c r="E544" s="12"/>
      <c r="F544" s="12"/>
    </row>
    <row r="545" spans="2:6" x14ac:dyDescent="0.3">
      <c r="B545" t="s">
        <v>20</v>
      </c>
      <c r="C545">
        <v>155</v>
      </c>
      <c r="D545" s="12"/>
      <c r="E545" s="12"/>
      <c r="F545" s="12"/>
    </row>
    <row r="546" spans="2:6" x14ac:dyDescent="0.3">
      <c r="B546" t="s">
        <v>20</v>
      </c>
      <c r="C546">
        <v>266</v>
      </c>
      <c r="D546" s="12"/>
      <c r="E546" s="12"/>
      <c r="F546" s="12"/>
    </row>
    <row r="547" spans="2:6" x14ac:dyDescent="0.3">
      <c r="B547" t="s">
        <v>20</v>
      </c>
      <c r="C547">
        <v>155</v>
      </c>
      <c r="D547" s="12"/>
      <c r="E547" s="12"/>
      <c r="F547" s="12"/>
    </row>
    <row r="548" spans="2:6" x14ac:dyDescent="0.3">
      <c r="B548" t="s">
        <v>20</v>
      </c>
      <c r="C548">
        <v>207</v>
      </c>
      <c r="D548" s="12"/>
      <c r="E548" s="12"/>
      <c r="F548" s="12"/>
    </row>
    <row r="549" spans="2:6" x14ac:dyDescent="0.3">
      <c r="B549" t="s">
        <v>20</v>
      </c>
      <c r="C549">
        <v>245</v>
      </c>
      <c r="D549" s="12"/>
      <c r="E549" s="12"/>
      <c r="F549" s="12"/>
    </row>
    <row r="550" spans="2:6" x14ac:dyDescent="0.3">
      <c r="B550" t="s">
        <v>20</v>
      </c>
      <c r="C550">
        <v>1573</v>
      </c>
      <c r="D550" s="12"/>
      <c r="E550" s="12"/>
      <c r="F550" s="12"/>
    </row>
    <row r="551" spans="2:6" x14ac:dyDescent="0.3">
      <c r="B551" t="s">
        <v>20</v>
      </c>
      <c r="C551">
        <v>114</v>
      </c>
      <c r="D551" s="12"/>
      <c r="E551" s="12"/>
      <c r="F551" s="12"/>
    </row>
    <row r="552" spans="2:6" x14ac:dyDescent="0.3">
      <c r="B552" t="s">
        <v>20</v>
      </c>
      <c r="C552">
        <v>93</v>
      </c>
      <c r="D552" s="12"/>
      <c r="E552" s="12"/>
      <c r="F552" s="12"/>
    </row>
    <row r="553" spans="2:6" x14ac:dyDescent="0.3">
      <c r="B553" t="s">
        <v>20</v>
      </c>
      <c r="C553">
        <v>1681</v>
      </c>
      <c r="D553" s="12"/>
      <c r="E553" s="12"/>
      <c r="F553" s="12"/>
    </row>
    <row r="554" spans="2:6" x14ac:dyDescent="0.3">
      <c r="B554" t="s">
        <v>20</v>
      </c>
      <c r="C554">
        <v>32</v>
      </c>
      <c r="D554" s="12"/>
      <c r="E554" s="12"/>
      <c r="F554" s="12"/>
    </row>
    <row r="555" spans="2:6" x14ac:dyDescent="0.3">
      <c r="B555" t="s">
        <v>20</v>
      </c>
      <c r="C555">
        <v>135</v>
      </c>
      <c r="D555" s="12"/>
      <c r="E555" s="12"/>
      <c r="F555" s="12"/>
    </row>
    <row r="556" spans="2:6" x14ac:dyDescent="0.3">
      <c r="B556" t="s">
        <v>20</v>
      </c>
      <c r="C556">
        <v>140</v>
      </c>
      <c r="D556" s="12"/>
      <c r="E556" s="12"/>
      <c r="F556" s="12"/>
    </row>
    <row r="557" spans="2:6" x14ac:dyDescent="0.3">
      <c r="B557" t="s">
        <v>20</v>
      </c>
      <c r="C557">
        <v>92</v>
      </c>
      <c r="D557" s="12"/>
      <c r="E557" s="12"/>
      <c r="F557" s="12"/>
    </row>
    <row r="558" spans="2:6" x14ac:dyDescent="0.3">
      <c r="B558" t="s">
        <v>20</v>
      </c>
      <c r="C558">
        <v>1015</v>
      </c>
      <c r="D558" s="12"/>
      <c r="E558" s="12"/>
      <c r="F558" s="12"/>
    </row>
    <row r="559" spans="2:6" x14ac:dyDescent="0.3">
      <c r="B559" t="s">
        <v>20</v>
      </c>
      <c r="C559">
        <v>323</v>
      </c>
      <c r="D559" s="12"/>
      <c r="E559" s="12"/>
      <c r="F559" s="12"/>
    </row>
    <row r="560" spans="2:6" x14ac:dyDescent="0.3">
      <c r="B560" t="s">
        <v>20</v>
      </c>
      <c r="C560">
        <v>2326</v>
      </c>
      <c r="D560" s="12"/>
      <c r="E560" s="12"/>
      <c r="F560" s="12"/>
    </row>
    <row r="561" spans="2:6" x14ac:dyDescent="0.3">
      <c r="B561" t="s">
        <v>20</v>
      </c>
      <c r="C561">
        <v>381</v>
      </c>
      <c r="D561" s="12"/>
      <c r="E561" s="12"/>
      <c r="F561" s="12"/>
    </row>
    <row r="562" spans="2:6" x14ac:dyDescent="0.3">
      <c r="B562" t="s">
        <v>20</v>
      </c>
      <c r="C562">
        <v>480</v>
      </c>
      <c r="D562" s="12"/>
      <c r="E562" s="12"/>
      <c r="F562" s="12"/>
    </row>
    <row r="563" spans="2:6" x14ac:dyDescent="0.3">
      <c r="B563" t="s">
        <v>20</v>
      </c>
      <c r="C563">
        <v>226</v>
      </c>
      <c r="D563" s="12"/>
      <c r="E563" s="12"/>
      <c r="F563" s="12"/>
    </row>
    <row r="564" spans="2:6" x14ac:dyDescent="0.3">
      <c r="B564" t="s">
        <v>20</v>
      </c>
      <c r="C564">
        <v>241</v>
      </c>
      <c r="D564" s="12"/>
      <c r="E564" s="12"/>
      <c r="F564" s="12"/>
    </row>
    <row r="565" spans="2:6" x14ac:dyDescent="0.3">
      <c r="B565" t="s">
        <v>20</v>
      </c>
      <c r="C565">
        <v>132</v>
      </c>
      <c r="D565" s="12"/>
      <c r="E565" s="12"/>
      <c r="F565" s="12"/>
    </row>
    <row r="566" spans="2:6" x14ac:dyDescent="0.3">
      <c r="B566" t="s">
        <v>20</v>
      </c>
      <c r="C566">
        <v>2043</v>
      </c>
      <c r="D566" s="12"/>
      <c r="E566" s="12"/>
      <c r="F566" s="12"/>
    </row>
  </sheetData>
  <mergeCells count="2">
    <mergeCell ref="I1:J1"/>
    <mergeCell ref="H1:H2"/>
  </mergeCells>
  <conditionalFormatting sqref="B2:B566">
    <cfRule type="cellIs" dxfId="8" priority="9" operator="equal">
      <formula>"live"</formula>
    </cfRule>
    <cfRule type="cellIs" dxfId="7" priority="10" operator="equal">
      <formula>"canceled"</formula>
    </cfRule>
    <cfRule type="cellIs" dxfId="6" priority="11" operator="equal">
      <formula>"successful"</formula>
    </cfRule>
    <cfRule type="cellIs" dxfId="5" priority="12" operator="equal">
      <formula>"failed"</formula>
    </cfRule>
    <cfRule type="expression" priority="13">
      <formula>"failed,successful,canceled"</formula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max"/>
        <color rgb="FFFF7128"/>
        <color rgb="FFFFEF9C"/>
      </colorScale>
    </cfRule>
  </conditionalFormatting>
  <conditionalFormatting sqref="E2:E365">
    <cfRule type="cellIs" dxfId="4" priority="1" operator="equal">
      <formula>"live"</formula>
    </cfRule>
    <cfRule type="cellIs" dxfId="3" priority="2" operator="equal">
      <formula>"canceled"</formula>
    </cfRule>
    <cfRule type="cellIs" dxfId="2" priority="3" operator="equal">
      <formula>"successful"</formula>
    </cfRule>
    <cfRule type="cellIs" dxfId="1" priority="4" operator="equal">
      <formula>"failed"</formula>
    </cfRule>
    <cfRule type="expression" priority="5">
      <formula>"failed,successful,canceled"</formula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E20" sqref="E20"/>
    </sheetView>
  </sheetViews>
  <sheetFormatPr defaultRowHeight="15.6" x14ac:dyDescent="0.3"/>
  <cols>
    <col min="1" max="1" width="22" bestFit="1" customWidth="1"/>
    <col min="2" max="2" width="15.19921875" customWidth="1"/>
    <col min="3" max="3" width="5.59765625" customWidth="1"/>
    <col min="4" max="4" width="3.796875" customWidth="1"/>
    <col min="5" max="5" width="9.19921875" bestFit="1" customWidth="1"/>
    <col min="6" max="6" width="10.8984375" bestFit="1" customWidth="1"/>
  </cols>
  <sheetData>
    <row r="2" spans="1:6" x14ac:dyDescent="0.3">
      <c r="A2" s="5" t="s">
        <v>6</v>
      </c>
      <c r="B2" t="s">
        <v>2033</v>
      </c>
    </row>
    <row r="4" spans="1:6" x14ac:dyDescent="0.3">
      <c r="A4" s="5" t="s">
        <v>2118</v>
      </c>
      <c r="B4" s="5" t="s">
        <v>2031</v>
      </c>
    </row>
    <row r="5" spans="1:6" x14ac:dyDescent="0.3">
      <c r="A5" s="5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">
      <c r="A6" s="6" t="s">
        <v>2044</v>
      </c>
      <c r="B6" s="17">
        <v>12.905303030303251</v>
      </c>
      <c r="C6" s="17">
        <v>14.883333333333212</v>
      </c>
      <c r="D6" s="17">
        <v>15.808333333332849</v>
      </c>
      <c r="E6" s="17">
        <v>18.292483660130671</v>
      </c>
      <c r="F6" s="17">
        <v>16.740636704119783</v>
      </c>
    </row>
    <row r="7" spans="1:6" x14ac:dyDescent="0.3">
      <c r="A7" s="6" t="s">
        <v>2036</v>
      </c>
      <c r="B7" s="17">
        <v>13.5</v>
      </c>
      <c r="C7" s="17">
        <v>14.845833333332848</v>
      </c>
      <c r="D7" s="17"/>
      <c r="E7" s="17">
        <v>14.956439393939615</v>
      </c>
      <c r="F7" s="17">
        <v>14.78170289855062</v>
      </c>
    </row>
    <row r="8" spans="1:6" x14ac:dyDescent="0.3">
      <c r="A8" s="6" t="s">
        <v>2053</v>
      </c>
      <c r="B8" s="17">
        <v>2</v>
      </c>
      <c r="C8" s="17">
        <v>14.217391304347826</v>
      </c>
      <c r="D8" s="17">
        <v>22.333333333333332</v>
      </c>
      <c r="E8" s="17">
        <v>14.569444444444214</v>
      </c>
      <c r="F8" s="17">
        <v>14.624131944444343</v>
      </c>
    </row>
    <row r="9" spans="1:6" x14ac:dyDescent="0.3">
      <c r="A9" s="6" t="s">
        <v>2067</v>
      </c>
      <c r="B9" s="17"/>
      <c r="C9" s="17"/>
      <c r="D9" s="17"/>
      <c r="E9" s="17">
        <v>6.25</v>
      </c>
      <c r="F9" s="17">
        <v>6.25</v>
      </c>
    </row>
    <row r="10" spans="1:6" x14ac:dyDescent="0.3">
      <c r="A10" s="6" t="s">
        <v>2038</v>
      </c>
      <c r="B10" s="17">
        <v>15.591666666667152</v>
      </c>
      <c r="C10" s="17">
        <v>17.92297979797976</v>
      </c>
      <c r="D10" s="17"/>
      <c r="E10" s="17">
        <v>13.484427609427486</v>
      </c>
      <c r="F10" s="17">
        <v>15.278809523809468</v>
      </c>
    </row>
    <row r="11" spans="1:6" x14ac:dyDescent="0.3">
      <c r="A11" s="6" t="s">
        <v>2057</v>
      </c>
      <c r="B11" s="17">
        <v>23.23958333333394</v>
      </c>
      <c r="C11" s="17">
        <v>12.363636363636363</v>
      </c>
      <c r="D11" s="17">
        <v>31</v>
      </c>
      <c r="E11" s="17">
        <v>15.45993589743599</v>
      </c>
      <c r="F11" s="17">
        <v>15.75992063492075</v>
      </c>
    </row>
    <row r="12" spans="1:6" x14ac:dyDescent="0.3">
      <c r="A12" s="6" t="s">
        <v>2050</v>
      </c>
      <c r="B12" s="17">
        <v>6.5</v>
      </c>
      <c r="C12" s="17">
        <v>19.54166666666697</v>
      </c>
      <c r="D12" s="17">
        <v>15</v>
      </c>
      <c r="E12" s="17">
        <v>15.753125000000363</v>
      </c>
      <c r="F12" s="17">
        <v>16.822761194030175</v>
      </c>
    </row>
    <row r="13" spans="1:6" x14ac:dyDescent="0.3">
      <c r="A13" s="6" t="s">
        <v>2040</v>
      </c>
      <c r="B13" s="17">
        <v>12.5</v>
      </c>
      <c r="C13" s="17">
        <v>13.961309523809177</v>
      </c>
      <c r="D13" s="17">
        <v>31</v>
      </c>
      <c r="E13" s="17">
        <v>14.436848958333144</v>
      </c>
      <c r="F13" s="17">
        <v>14.602864583333107</v>
      </c>
    </row>
    <row r="14" spans="1:6" x14ac:dyDescent="0.3">
      <c r="A14" s="6" t="s">
        <v>2042</v>
      </c>
      <c r="B14" s="17">
        <v>16.132246376811487</v>
      </c>
      <c r="C14" s="17">
        <v>15.318497474747566</v>
      </c>
      <c r="D14" s="17">
        <v>10.020833333332121</v>
      </c>
      <c r="E14" s="17">
        <v>14.609625668449159</v>
      </c>
      <c r="F14" s="17">
        <v>14.956758720930232</v>
      </c>
    </row>
    <row r="15" spans="1:6" x14ac:dyDescent="0.3">
      <c r="A15" s="6" t="s">
        <v>2030</v>
      </c>
      <c r="B15" s="17">
        <v>15.015350877193111</v>
      </c>
      <c r="C15" s="17">
        <v>15.708218864468838</v>
      </c>
      <c r="D15" s="17">
        <v>19.577380952380604</v>
      </c>
      <c r="E15" s="17">
        <v>15.130678466076661</v>
      </c>
      <c r="F15" s="17">
        <v>15.396583333333307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Count by Category &amp; Stacked piv</vt:lpstr>
      <vt:lpstr>Campany sub-category</vt:lpstr>
      <vt:lpstr>outcome-dateCreated</vt:lpstr>
      <vt:lpstr>additional column</vt:lpstr>
      <vt:lpstr>Descr_statistics</vt:lpstr>
      <vt:lpstr>Time delayed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Fekadu</cp:lastModifiedBy>
  <dcterms:created xsi:type="dcterms:W3CDTF">2021-09-29T18:52:28Z</dcterms:created>
  <dcterms:modified xsi:type="dcterms:W3CDTF">2022-12-21T19:36:27Z</dcterms:modified>
</cp:coreProperties>
</file>